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Прил 15" sheetId="1" r:id="rId1"/>
  </sheets>
  <definedNames>
    <definedName name="_xlnm.Print_Area" localSheetId="0">'Прил 15'!$B$1:$U$181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K17" i="1"/>
  <c r="K14" i="1"/>
  <c r="T11" i="1"/>
  <c r="T12" i="1"/>
  <c r="T13" i="1"/>
  <c r="T10" i="1"/>
  <c r="T14" i="1" s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T138" i="1"/>
  <c r="T137" i="1"/>
  <c r="T136" i="1"/>
  <c r="T135" i="1"/>
  <c r="T134" i="1"/>
  <c r="T133" i="1"/>
  <c r="T132" i="1"/>
  <c r="T131" i="1"/>
  <c r="T130" i="1"/>
  <c r="K129" i="1"/>
  <c r="T129" i="1" s="1"/>
  <c r="T128" i="1"/>
  <c r="T127" i="1"/>
  <c r="K126" i="1"/>
  <c r="K125" i="1" l="1"/>
  <c r="T125" i="1" s="1"/>
  <c r="T126" i="1"/>
  <c r="K139" i="1" l="1"/>
  <c r="T139" i="1" s="1"/>
  <c r="K123" i="1"/>
  <c r="T123" i="1" s="1"/>
  <c r="T122" i="1"/>
  <c r="E122" i="1"/>
  <c r="T121" i="1"/>
  <c r="E121" i="1"/>
  <c r="E120" i="1"/>
  <c r="T119" i="1"/>
  <c r="E119" i="1"/>
  <c r="T118" i="1"/>
  <c r="E118" i="1"/>
  <c r="T117" i="1"/>
  <c r="E117" i="1"/>
  <c r="E116" i="1"/>
  <c r="T107" i="1" l="1"/>
  <c r="K107" i="1"/>
  <c r="Q114" i="1"/>
  <c r="K114" i="1"/>
  <c r="T114" i="1" l="1"/>
  <c r="K95" i="1"/>
  <c r="T95" i="1" s="1"/>
  <c r="T94" i="1"/>
  <c r="T93" i="1"/>
  <c r="T91" i="1"/>
  <c r="T90" i="1"/>
  <c r="T89" i="1"/>
  <c r="T88" i="1"/>
  <c r="T148" i="1" l="1"/>
  <c r="T149" i="1"/>
  <c r="T150" i="1"/>
  <c r="T151" i="1"/>
  <c r="T152" i="1"/>
  <c r="T153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47" i="1"/>
  <c r="T146" i="1"/>
  <c r="Q173" i="1"/>
  <c r="K173" i="1"/>
  <c r="T173" i="1" l="1"/>
  <c r="K49" i="1"/>
  <c r="T50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68" i="1"/>
  <c r="K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K85" i="1" l="1"/>
  <c r="T67" i="1"/>
  <c r="T49" i="1"/>
  <c r="Q43" i="1"/>
  <c r="O43" i="1"/>
  <c r="K43" i="1"/>
  <c r="T42" i="1"/>
  <c r="T41" i="1"/>
  <c r="T40" i="1"/>
  <c r="T39" i="1"/>
  <c r="T38" i="1"/>
  <c r="T37" i="1"/>
  <c r="T36" i="1"/>
  <c r="T35" i="1"/>
  <c r="T34" i="1"/>
  <c r="T85" i="1" l="1"/>
  <c r="T43" i="1"/>
  <c r="T29" i="1"/>
  <c r="Q28" i="1"/>
  <c r="O28" i="1"/>
  <c r="Q24" i="1"/>
  <c r="O24" i="1"/>
  <c r="O32" i="1" s="1"/>
  <c r="K28" i="1"/>
  <c r="K24" i="1"/>
  <c r="T31" i="1"/>
  <c r="T30" i="1"/>
  <c r="D29" i="1"/>
  <c r="K32" i="1" l="1"/>
  <c r="Q32" i="1"/>
  <c r="T32" i="1" s="1"/>
  <c r="N21" i="1"/>
  <c r="N20" i="1"/>
  <c r="N19" i="1"/>
  <c r="T19" i="1" l="1"/>
  <c r="AC144" i="1" l="1"/>
  <c r="Q47" i="1" l="1"/>
  <c r="K47" i="1"/>
  <c r="Q22" i="1"/>
  <c r="T47" i="1" l="1"/>
  <c r="T25" i="1"/>
  <c r="T26" i="1"/>
  <c r="T27" i="1"/>
  <c r="K22" i="1"/>
  <c r="T22" i="1" l="1"/>
  <c r="Z50" i="1" l="1"/>
  <c r="AB64" i="1"/>
  <c r="Y64" i="1"/>
  <c r="AB50" i="1"/>
  <c r="Y50" i="1"/>
  <c r="AB45" i="1"/>
  <c r="Y45" i="1"/>
  <c r="AB20" i="1" l="1"/>
  <c r="Y20" i="1"/>
  <c r="AB19" i="1"/>
  <c r="Y19" i="1"/>
  <c r="AB21" i="1" l="1"/>
  <c r="Y21" i="1"/>
  <c r="AC64" i="1" l="1"/>
  <c r="AC50" i="1"/>
  <c r="AC48" i="1"/>
  <c r="AC47" i="1"/>
  <c r="AC45" i="1"/>
  <c r="AC44" i="1"/>
  <c r="AC32" i="1"/>
  <c r="AC23" i="1"/>
  <c r="AC22" i="1"/>
  <c r="AC21" i="1"/>
  <c r="AC20" i="1"/>
  <c r="AC19" i="1"/>
  <c r="T21" i="1" l="1"/>
  <c r="T20" i="1"/>
</calcChain>
</file>

<file path=xl/sharedStrings.xml><?xml version="1.0" encoding="utf-8"?>
<sst xmlns="http://schemas.openxmlformats.org/spreadsheetml/2006/main" count="1710" uniqueCount="270">
  <si>
    <t>№</t>
  </si>
  <si>
    <t>Кем утверждена
(дата, номер
приказа)</t>
  </si>
  <si>
    <t>Наименование
мероприятия</t>
  </si>
  <si>
    <t>годы реализации
мероприятий</t>
  </si>
  <si>
    <t xml:space="preserve">1 полугодие </t>
  </si>
  <si>
    <t>2 полугодие</t>
  </si>
  <si>
    <t>Плановые параметры (показатели) мероприятия, объекта
инвестиционной программы, учтенной в предельной цене</t>
  </si>
  <si>
    <t>Единица
измерений</t>
  </si>
  <si>
    <t>Технические
параметры</t>
  </si>
  <si>
    <t>Сумма
инвестиций</t>
  </si>
  <si>
    <t>Источник
инвестиций</t>
  </si>
  <si>
    <t>Наименование показателей инвестиционной программы (проекта) 
(с указанием периода действия)</t>
  </si>
  <si>
    <t>шт.</t>
  </si>
  <si>
    <t>тыс.тенге</t>
  </si>
  <si>
    <t>работа</t>
  </si>
  <si>
    <t>Отклонения</t>
  </si>
  <si>
    <t>Причины отклонений</t>
  </si>
  <si>
    <t>Жамбылский производственный филиал</t>
  </si>
  <si>
    <t>Западно-Казахстанский производственный филиал</t>
  </si>
  <si>
    <t>Актюбинский производственный филиал</t>
  </si>
  <si>
    <t>объект</t>
  </si>
  <si>
    <t>собственные средства</t>
  </si>
  <si>
    <t>Приложение 15
к Правилам ценообразования на общественно значимых рынках</t>
  </si>
  <si>
    <t>ИТОГО</t>
  </si>
  <si>
    <t>договор</t>
  </si>
  <si>
    <t>№, дата ЭСФ</t>
  </si>
  <si>
    <t>сумма ЭСФ</t>
  </si>
  <si>
    <t>кол-во</t>
  </si>
  <si>
    <t>сумма договора, без НДС</t>
  </si>
  <si>
    <t>ПРОВЕРКА</t>
  </si>
  <si>
    <t>Контрагент</t>
  </si>
  <si>
    <t>ТОО "АЛСИ"</t>
  </si>
  <si>
    <t>№543353/2021/1 от 09.03.2021 г.</t>
  </si>
  <si>
    <t>№1211350 от 22.04.2021</t>
  </si>
  <si>
    <t>ТОО "СтройРекламПроект"
ТОО "Западно - Казахстанская комплексная
вневедомоственная экспертиза"</t>
  </si>
  <si>
    <t>№541818/2021/1 от 04.05.2021 г.
№619106/2021/1 от 09.11.2021 г.</t>
  </si>
  <si>
    <t>ТОО "Торгово-Строительная Компания "Байлык"</t>
  </si>
  <si>
    <t>№581202/2021/1-1 от 22.10.2021 г.</t>
  </si>
  <si>
    <t>№14 от 14.09.2021
№24 от 22.10.2021</t>
  </si>
  <si>
    <t>ТОО "Зере-Сервис.Групп"</t>
  </si>
  <si>
    <t>№569570/2021/1 от 19.05.2021 г.</t>
  </si>
  <si>
    <t>№43 от 31.05.2021</t>
  </si>
  <si>
    <t>№67 от  15.10.2021
№120 от  24.12.2021</t>
  </si>
  <si>
    <t>Костананайский производственный филиал</t>
  </si>
  <si>
    <t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</t>
  </si>
  <si>
    <t>Телефон с АОН</t>
  </si>
  <si>
    <t>Здания и сооружения</t>
  </si>
  <si>
    <t>1.1.</t>
  </si>
  <si>
    <t>1.2.</t>
  </si>
  <si>
    <t>1.3.</t>
  </si>
  <si>
    <t>1.4.</t>
  </si>
  <si>
    <t>1.5.</t>
  </si>
  <si>
    <t>Прочие основные средства</t>
  </si>
  <si>
    <t>Астанинский производственный филиал</t>
  </si>
  <si>
    <t>Ноутбук</t>
  </si>
  <si>
    <t>МФУ (черно-белая печать) А-4</t>
  </si>
  <si>
    <t>МФУ (черно-белая печать) А-3</t>
  </si>
  <si>
    <t>МФУ (цветная печать) А-4</t>
  </si>
  <si>
    <t>01.04.2025г.- 30.06.2025г.</t>
  </si>
  <si>
    <t>01.07.2025г.- 31.03.2026г.</t>
  </si>
  <si>
    <t>Cчетчик  газ турбинный G 4000 DN300</t>
  </si>
  <si>
    <t>Cчетчик  газ турбинный G 650 DN200</t>
  </si>
  <si>
    <t>Электронный корректор ЕК-280</t>
  </si>
  <si>
    <t>Машины и оборудование, передаточные устройства</t>
  </si>
  <si>
    <t>Мотивированное заключение ДКРЕМ МНЭ РК по Жамбылской области № 31-03-09/366 от 31.03.2025 г.</t>
  </si>
  <si>
    <t>Прочие основные средства (Оргтехника)</t>
  </si>
  <si>
    <t>Лазерный А4 МФУ черно-белый</t>
  </si>
  <si>
    <t xml:space="preserve">Моноблок 27 диагональ </t>
  </si>
  <si>
    <t>Мотивированное заключение ДКРЕМ МНЭ РК по Актюбинской области 
№ 15-03-09/ 312 от 31.03.2025 года</t>
  </si>
  <si>
    <t>Атырауский производственный филиал</t>
  </si>
  <si>
    <t>МФУ А4 (многофункциональное устройство)</t>
  </si>
  <si>
    <t>МФУ А3 (многофункциональное устройство)</t>
  </si>
  <si>
    <t>МФУ А3 (струйный)</t>
  </si>
  <si>
    <t>Моноблок</t>
  </si>
  <si>
    <t>1.6.</t>
  </si>
  <si>
    <t>Система видеонаблюдения</t>
  </si>
  <si>
    <t>1.7.</t>
  </si>
  <si>
    <t>Система контроля управления доступом</t>
  </si>
  <si>
    <t>1.8.</t>
  </si>
  <si>
    <t>Интерактивная панель</t>
  </si>
  <si>
    <t>1.9.</t>
  </si>
  <si>
    <t>Сервер</t>
  </si>
  <si>
    <t>Мотивированное заключение ДКРЕМ МНЭ РК по Атырауской области № 23-03-7/281-И от 31.03.2025 г.</t>
  </si>
  <si>
    <t>1.10.</t>
  </si>
  <si>
    <t>1.11.</t>
  </si>
  <si>
    <t>1.12.</t>
  </si>
  <si>
    <t>1.13.</t>
  </si>
  <si>
    <t>1.14.</t>
  </si>
  <si>
    <t>Разработка ПСД "Реконструкция здания физкультурно-оздоровительного комплекса под здание архива ул. Алтынсарина, 130 г. Костанай "</t>
  </si>
  <si>
    <t>ПСД "Демонтаж здания склада расположенного по адресу: ул. Карбышева, 10 г. Костанай"</t>
  </si>
  <si>
    <t>СМР "Демонтаж здания склада расположенного по адресу: ул. Карбышева, 10 г. Костанай"</t>
  </si>
  <si>
    <t>СМР "Реконструкция кровли здания аварийно-диспечерской службы (АДС)  ул. Карбышева, 10 г.Костанай"</t>
  </si>
  <si>
    <t>СМР «Реконструкция кровли административного здания Лисаковского 
газового хозяйства Костанайского производственного филиала 
в г.Лисаковск, микрорайон 1, дом 32»</t>
  </si>
  <si>
    <t>Разработка ПСД "Ремонтно-восстановительные работы (капитальный ремонт) административного здания расположенного по адресу: Костанайская область, г. Лисаковск, микрорайон 1, дом 32 "</t>
  </si>
  <si>
    <t>Разработка ПСД "Ремонтно-восстановительные работы (капитальный ремонт) административно-бытового здания расположенного по адресу: Костанайская область, г.Костанай, ул.Карбышева, 10"</t>
  </si>
  <si>
    <t>ПСД "Ремонтно-восстановительные работы (капитальный ремонт) административно-бытового здания расположенного по адресу: Костанайская область, г. Житикара, ул.Жибек Жолы, д.139"</t>
  </si>
  <si>
    <t>ПСД "Ремонтно-восстановительные работы (капитальный ремонт) административно-бытового здания расположенного по адресу: Костанайская область, г.Рудный, ул. Топоркова № 23"</t>
  </si>
  <si>
    <t>ПСД "Ремонтно-восстановительные работы (капитальный ремонт) административно-производственного здания расположенного по адресу: Костанайская область, Карабалыкский район, п. Карабалык, ул. Производственная, №1"</t>
  </si>
  <si>
    <t>Корректировка ПСД "«Строительство здания АБК на территории Затобольского
газового хозяйства мкр. Строитель 20/10»"</t>
  </si>
  <si>
    <t>Обследование и оценка технического состояния конструкций здания гаража, мастерских, котельной (Литер И) о необходимости проведения ремонтно-строительных работ, находящихся по адресу: г. Костанай, ул. Карбышева. 10</t>
  </si>
  <si>
    <t>ПСД "Ремонтно-восстановительные работы (капитальный ремонт) здания гаража, мастерских, котельной (Литер И), находящихся по адресу: г. Костанай, ул. Карбышева. 10"</t>
  </si>
  <si>
    <t>Обследование и оценка технического состояния конструкций здания конторы (Литер О) о необходимость проведения ремонтно-строительных работ, находящихся по адресу: г. Костанай, ул. Карбышева. 10</t>
  </si>
  <si>
    <t>ПСД "Ремонтно-восстановительные работы (капитальный ремонт) здания конторы (Литер О) , находящихся по адресу: г. Костанай, ул. Карбышева. 10"</t>
  </si>
  <si>
    <t>ПСД «Строительство эксплуатационной базы в с.Аулиеколь Аулиекольского района»</t>
  </si>
  <si>
    <t>ПСД «Строительство эксплуатационной базы в с. Федоровка Федоровского района»</t>
  </si>
  <si>
    <t>Письмо ДКРЕМ МНЭ РК по Костанайской области № 39-03-09/144-И от 27.03.2025 г.</t>
  </si>
  <si>
    <t xml:space="preserve"> </t>
  </si>
  <si>
    <t xml:space="preserve">                             </t>
  </si>
  <si>
    <t xml:space="preserve">             </t>
  </si>
  <si>
    <t>МФУ А3</t>
  </si>
  <si>
    <t>МФУ А4</t>
  </si>
  <si>
    <t>Моноблок 32 дг, i7/3,2GHz/16Gb/512Gb/UHDGraphics730/NVME/ Win11</t>
  </si>
  <si>
    <t>Моноблок 27 лг/ i5/2,7/GHz/16Gb/512Gb/NVME/ Win11</t>
  </si>
  <si>
    <t>Интерактивная панель 75 дг i5/16Gb/512Gb</t>
  </si>
  <si>
    <t>Телевизор 75дг</t>
  </si>
  <si>
    <t>Системный блок i5/16 ГБ/512 ГБ/NVME/ Win11</t>
  </si>
  <si>
    <t>Монитор 27дг</t>
  </si>
  <si>
    <t xml:space="preserve">ИБП 650VA </t>
  </si>
  <si>
    <t>Сетевой накопитель без дисков</t>
  </si>
  <si>
    <t>Плоттер А0/2400 x 1200тд/500ГБ/Рулонные носители: 152,4–917 мм
Отдельные листы: 152,4–917 мм</t>
  </si>
  <si>
    <t>Планшет 11дг/5G/128GB</t>
  </si>
  <si>
    <t>Мобильные радиостанция</t>
  </si>
  <si>
    <t>Носимое радиостанция</t>
  </si>
  <si>
    <t>Квадрокоптер 5000 мАч/Максимальный диапазон передачи 15 км</t>
  </si>
  <si>
    <t>Маршрутизатор настроиваемый Порты1 x RJ-45 WAN, 2 x RJ-45 WAN/LAN, 2 x RJ-45 LAN/1 Гбит/с/802.3, 802.3ab, 802.3u, 802.3x, 802.1q</t>
  </si>
  <si>
    <t>Веб-Камера 20x/1080p60/ 60,5°/ HDMI, USB3.0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</si>
  <si>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</si>
  <si>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</si>
  <si>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</si>
  <si>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</si>
  <si>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</si>
  <si>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</si>
  <si>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</si>
  <si>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</si>
  <si>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</si>
  <si>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</si>
  <si>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</si>
  <si>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</si>
  <si>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</si>
  <si>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</si>
  <si>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</si>
  <si>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</si>
  <si>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</si>
  <si>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шт</t>
  </si>
  <si>
    <t>Приобретение основных средств 
(оргтехники и оборудования)</t>
  </si>
  <si>
    <t>Моноблок 27 дюймов SunSpad DW-240</t>
  </si>
  <si>
    <t>01.07.2025 г. - 31.12.2025 г.</t>
  </si>
  <si>
    <t>МФУ HP LaserJet Pro 4103fdw</t>
  </si>
  <si>
    <t>Радиостанция носимая P-36M</t>
  </si>
  <si>
    <t>Фотоаппарт Canon EOS R100</t>
  </si>
  <si>
    <t xml:space="preserve">Сканер протяжный HP ScanJet Enterprise Flow 7000 s3 </t>
  </si>
  <si>
    <t>Монитор Samsung LS27C312EAIXCI</t>
  </si>
  <si>
    <t xml:space="preserve">IP телефон Yealink SIP-T33G </t>
  </si>
  <si>
    <t>Планшет Galaxy Tab S9 11" 5G 128GB</t>
  </si>
  <si>
    <t>МФУ HP/LaserJet Enterprise 700 M725dn</t>
  </si>
  <si>
    <t>Телевизор LED Samsung 75" Series 8</t>
  </si>
  <si>
    <t xml:space="preserve">IP телефон Yealink SIP-T58W </t>
  </si>
  <si>
    <t>Ноутбук HP 725K8EA HP 250 G10 i5-1335U 15.6 16GB/512 Win11Pro</t>
  </si>
  <si>
    <t>МФУ AltaLink C8245/C8255 + AltaLink C8245</t>
  </si>
  <si>
    <t>Приобретение основных средств (мебели)</t>
  </si>
  <si>
    <t>Шкаф для одежды</t>
  </si>
  <si>
    <t>Тумба офисная</t>
  </si>
  <si>
    <t xml:space="preserve">Стол офисный </t>
  </si>
  <si>
    <t>Стулья для посетителей</t>
  </si>
  <si>
    <t>Кресло офисное</t>
  </si>
  <si>
    <t>Шкаф для документов</t>
  </si>
  <si>
    <t>Шкаф металлический для документов</t>
  </si>
  <si>
    <t>Конференц-стол</t>
  </si>
  <si>
    <t>Комплект руководителя 
(стол, кресло, шкаф для одежды, шкаф для документов)</t>
  </si>
  <si>
    <t xml:space="preserve">Стеллажи </t>
  </si>
  <si>
    <t xml:space="preserve">Лестница складная  </t>
  </si>
  <si>
    <t>Тележка платформенная</t>
  </si>
  <si>
    <t>Весы платформенные</t>
  </si>
  <si>
    <t>01.01.2025 г. -
 30.06.2025 г.</t>
  </si>
  <si>
    <t>Приложение 3 к мотивированному заключению Комитета по регулированию естественных монополий Министерства национальной экономики РК за исх. №03-13/1015--И от 20.12.2025</t>
  </si>
  <si>
    <t>Кызылординский производственный филиал</t>
  </si>
  <si>
    <t>Письмо КРЕМ МНЭ РК № 43-04-10/172 от 31.03.2025 г.</t>
  </si>
  <si>
    <t>1.1</t>
  </si>
  <si>
    <t>Газоанализатор ФП11.2К 0-5 % содержания метана СН4</t>
  </si>
  <si>
    <t>1.2</t>
  </si>
  <si>
    <t>Лазерный индикатор для обнаружения утечек метана</t>
  </si>
  <si>
    <t>компл.</t>
  </si>
  <si>
    <t>1.3</t>
  </si>
  <si>
    <t xml:space="preserve">Носимые радиостанции с большим радиусом действия </t>
  </si>
  <si>
    <t>1.4</t>
  </si>
  <si>
    <t>Мобильные радиостанции с большим радиусом действия для аварийно-диспетчерской службы</t>
  </si>
  <si>
    <t>2</t>
  </si>
  <si>
    <t>Оргтехника</t>
  </si>
  <si>
    <t>Информационный киоск</t>
  </si>
  <si>
    <t>Мотивированное заключение ДКРЕМ  МНЭ РК по  г.Шымкент №79-02-09/213-И от 31.03.2025г</t>
  </si>
  <si>
    <t>01.04.2025 - 30.06.2025</t>
  </si>
  <si>
    <t>01.07.2025-31.03.2026</t>
  </si>
  <si>
    <t>Ремонт зданий и сооружений</t>
  </si>
  <si>
    <t>Проектно-сметная документация и вневедомственная экспертиза аварийно-диспетчерской службы по адресу: г.Шымкент Тамерлановская трасса 20/2</t>
  </si>
  <si>
    <t>услуга</t>
  </si>
  <si>
    <t>Проектно-сметная документация и вневедомственная экспертиза переоснащения  здания Литер В под строительство душевой и гардеробной комнаты по адресу: г.Шымкент Тамерлановская трасса 20/2</t>
  </si>
  <si>
    <t>Установка охранного поста г.Шымкент Тамерлановская трасса 20/2</t>
  </si>
  <si>
    <t>Машины, оборудование и передаточные устройства</t>
  </si>
  <si>
    <t>2.1.</t>
  </si>
  <si>
    <t>Электронный корректор с GSM передатчиком</t>
  </si>
  <si>
    <t>штука</t>
  </si>
  <si>
    <t>Прочие основные средства:</t>
  </si>
  <si>
    <t>3.1</t>
  </si>
  <si>
    <t>3.1.1</t>
  </si>
  <si>
    <t>SIP-телефон</t>
  </si>
  <si>
    <t>3.1.2</t>
  </si>
  <si>
    <t>Моноблок 24 дюйма</t>
  </si>
  <si>
    <t>3.3</t>
  </si>
  <si>
    <t>Прочие</t>
  </si>
  <si>
    <t>3.3.1</t>
  </si>
  <si>
    <t>3.3.2</t>
  </si>
  <si>
    <t>комплект</t>
  </si>
  <si>
    <t>3.3.3</t>
  </si>
  <si>
    <t>Система контроля доступа с распознованием лиц</t>
  </si>
  <si>
    <t>3.3.4</t>
  </si>
  <si>
    <t>Лазерный детектор утечки метана</t>
  </si>
  <si>
    <t>3.3.5</t>
  </si>
  <si>
    <t>Установка прибора учета воды</t>
  </si>
  <si>
    <t>3.3.6</t>
  </si>
  <si>
    <t>Установка системы  пожарной сигнализации на ГУ №5 г.Шымкент  мкр. 15, дом 5, квартира 33</t>
  </si>
  <si>
    <t>Шымкентский производственный филиал</t>
  </si>
  <si>
    <t>Приобретение мебели</t>
  </si>
  <si>
    <t>Письмо КРЕМ МНЭ РК от 31 марта 2025 года
№ 63-02-08/386</t>
  </si>
  <si>
    <t xml:space="preserve">Стол рабочий двухтумбовый размер (1500*70 мм) </t>
  </si>
  <si>
    <t xml:space="preserve">Офисное кресло для персонала (крестовина с 
колесиками) </t>
  </si>
  <si>
    <t>Скамья для зала ожидания 3-х местная (сталь) с 
подлокотниками, с мягкой обивкой</t>
  </si>
  <si>
    <t>Приобретение компьютерной техники и 
оргтехники</t>
  </si>
  <si>
    <t>Моноблок /23.8 FHD/16GB/512GB/ SSD/Wi-Fi 
/720р HD/</t>
  </si>
  <si>
    <t>Принтер офисный 3 в 1 лазерный черно - белый</t>
  </si>
  <si>
    <t>Восточно-Казахстанский производственный филиал</t>
  </si>
  <si>
    <t>Мотивированное заключение ДКРЕМ МНЭ РК по ЗКО, № 27-03-09/240 от 28.03.2025г.</t>
  </si>
  <si>
    <t xml:space="preserve">Капитальный ремонт административного здания и гаража Казталовского газового хозяйства  по адресу: ЗКО, Казталовский район, п. Казталовка, ул. Садыкова </t>
  </si>
  <si>
    <t>Сервер (GSE S200, Intel C741, 8x3,5", 16xDDR5)</t>
  </si>
  <si>
    <t>Мотивированное заключение ДКРЕМ МНЭ РК по г.Алматы № #31-03-07/528--И от 28.03.2025 года</t>
  </si>
  <si>
    <t>Жетысуский производственный филиал</t>
  </si>
  <si>
    <t>Мотивированное заключение ДКРЕМ  МНЭ РК по  области  Жетісу №31-03-12-01/245 от 28.03.2025г</t>
  </si>
  <si>
    <t>1.1.1.</t>
  </si>
  <si>
    <t>Ноутбук, планшетный (планшет)</t>
  </si>
  <si>
    <t>01.04.2025-
30.06.2025</t>
  </si>
  <si>
    <t>1.1.2.</t>
  </si>
  <si>
    <t>МФУ формата А4</t>
  </si>
  <si>
    <t>2.2.</t>
  </si>
  <si>
    <t>2.2.1.</t>
  </si>
  <si>
    <t>Маршрутизатор, среднего класса</t>
  </si>
  <si>
    <t>2.2.2.</t>
  </si>
  <si>
    <t>Коммутатор сетевой, управляемый, симметричный</t>
  </si>
  <si>
    <t>2.2.3.</t>
  </si>
  <si>
    <t>Радиостанция, портативная (носимая), многоканальная</t>
  </si>
  <si>
    <t>2.2.4.</t>
  </si>
  <si>
    <t>Аппарат телефонный, бесшнуровой</t>
  </si>
  <si>
    <t>2.2.5.</t>
  </si>
  <si>
    <t>Аппарат телефонный, шнуровой</t>
  </si>
  <si>
    <t>2.2.6.</t>
  </si>
  <si>
    <t>Оборудование для видеоконферец-связи</t>
  </si>
  <si>
    <t>2.2.7.</t>
  </si>
  <si>
    <t>Видеокамера, цифровая, купольная</t>
  </si>
  <si>
    <t>2.2.8.</t>
  </si>
  <si>
    <t>Видеокамера, цифровая, цилиндрическая</t>
  </si>
  <si>
    <t>2.2.9.</t>
  </si>
  <si>
    <t>IP телефон (Yealink SIP-T48U)</t>
  </si>
  <si>
    <t>Алматинский производственный филиал</t>
  </si>
  <si>
    <t>Blade server (сервер с шасси)</t>
  </si>
  <si>
    <t>San-switch (модернизация сетевой инфраструктуры)</t>
  </si>
  <si>
    <t>Межсетевой экран (уровень защиты L3 и L7)</t>
  </si>
  <si>
    <t>Полка расширения системы хранения данных (СХД)</t>
  </si>
  <si>
    <t>Центральный аппарат</t>
  </si>
  <si>
    <t>Мотивированное заключение КРЕМ МНЭ РК № 32-09-09/419--И от 28.03.2025</t>
  </si>
  <si>
    <t>Исполнение ожидается до конца периода реализации</t>
  </si>
  <si>
    <t>Полугодовая информация 
АО "QAZAQGAZ AIMAQ" БИН 020440001144 об исполнении либо неисполнении инвестиционной программы (проекта), учтенной в предельной цене по виду "Розничная реализация товарного газа" ОКЭД 35230 
за период с 01.04.2025г. - 30.06.2025г. (период реализации с 01.04.2025 г. - 31.03.2026 г.)</t>
  </si>
  <si>
    <t>Полугодовая информация 
АО "QAZAQGAZ AIMAQ" БИН 020440001144 об исполнении либо неисполнении инвестиционной программы (проекта), учтенной в предельной цене по виду "Розничная реализация товарного газа" ОКЭД 35230 
за период с 01.01.2025г. - 30.06.2025г. (период реализации с 01.01.2025 г. - 31.12.2025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</si>
</sst>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9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7" fillId="0" borderId="0"/>
  </cellStyleXfs>
  <cellXfs count="2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1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3" fontId="16" fillId="0" borderId="7" xfId="0" applyNumberFormat="1" applyFont="1" applyFill="1" applyBorder="1" applyAlignment="1">
      <alignment horizontal="center" vertical="center"/>
    </xf>
    <xf numFmtId="16" fontId="14" fillId="0" borderId="1" xfId="16" applyNumberFormat="1" applyFont="1" applyFill="1" applyBorder="1" applyAlignment="1">
      <alignment horizontal="center" vertical="center" wrapText="1"/>
    </xf>
    <xf numFmtId="0" fontId="14" fillId="0" borderId="6" xfId="16" applyFont="1" applyFill="1" applyBorder="1" applyAlignment="1">
      <alignment horizontal="center" vertical="center" wrapText="1"/>
    </xf>
    <xf numFmtId="0" fontId="14" fillId="0" borderId="1" xfId="16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5" fillId="3" borderId="1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21" fillId="0" borderId="1" xfId="0" applyFont="1" applyFill="1" applyBorder="1"/>
    <xf numFmtId="0" fontId="16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16" fillId="3" borderId="1" xfId="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3" fontId="7" fillId="0" borderId="1" xfId="13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5" fillId="0" borderId="3" xfId="13" applyNumberFormat="1" applyFont="1" applyFill="1" applyBorder="1" applyAlignment="1">
      <alignment horizontal="left" vertical="center" wrapText="1" shrinkToFit="1"/>
    </xf>
    <xf numFmtId="0" fontId="0" fillId="0" borderId="0" xfId="0" applyFill="1" applyBorder="1" applyAlignment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" fontId="23" fillId="3" borderId="9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3" fontId="24" fillId="3" borderId="1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14" fillId="0" borderId="1" xfId="4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7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vertical="top" wrapText="1"/>
    </xf>
    <xf numFmtId="0" fontId="27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horizontal="center" vertical="top" wrapText="1"/>
    </xf>
    <xf numFmtId="3" fontId="23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2 10 2" xfId="16"/>
    <cellStyle name="Обычный 108 2" xfId="7"/>
    <cellStyle name="Обычный 123" xfId="12"/>
    <cellStyle name="Обычный 129 12" xfId="6"/>
    <cellStyle name="Обычный 131 21" xfId="14"/>
    <cellStyle name="Обычный 2 10 2 2 3" xfId="2"/>
    <cellStyle name="Обычный 2 49" xfId="5"/>
    <cellStyle name="Обычный 2 49 3" xfId="1"/>
    <cellStyle name="Обычный 231" xfId="8"/>
    <cellStyle name="Обычный 231 3" xfId="9"/>
    <cellStyle name="Обычный 3" xfId="11"/>
    <cellStyle name="Обычный 8" xfId="4"/>
    <cellStyle name="Финансовый 11 17" xfId="15"/>
    <cellStyle name="Финансовый 120 3" xfId="10"/>
    <cellStyle name="Финансовый 2 48 2" xfId="13"/>
    <cellStyle name="Финансовый 2 6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183"/>
  <sheetViews>
    <sheetView tabSelected="1" topLeftCell="A3" zoomScale="70" zoomScaleNormal="70" zoomScaleSheetLayoutView="80" workbookViewId="0">
      <pane xSplit="5" ySplit="6" topLeftCell="F131" activePane="bottomRight" state="frozen"/>
      <selection activeCell="A3" sqref="A3"/>
      <selection pane="topRight" activeCell="E3" sqref="E3"/>
      <selection pane="bottomLeft" activeCell="A7" sqref="A7"/>
      <selection pane="bottomRight" activeCell="B143" sqref="B143"/>
    </sheetView>
  </sheetViews>
  <sheetFormatPr defaultRowHeight="15" outlineLevelCol="1" x14ac:dyDescent="0.25"/>
  <cols>
    <col min="1" max="1" width="5.5703125" style="1" customWidth="1"/>
    <col min="2" max="2" width="6.42578125" style="1" customWidth="1"/>
    <col min="3" max="3" width="43.42578125" style="1" customWidth="1"/>
    <col min="4" max="4" width="24" style="1" customWidth="1"/>
    <col min="5" max="5" width="43.42578125" style="2" customWidth="1"/>
    <col min="6" max="6" width="17.140625" style="1" customWidth="1"/>
    <col min="7" max="7" width="13.140625" style="1" customWidth="1"/>
    <col min="8" max="8" width="13.5703125" style="2" customWidth="1"/>
    <col min="9" max="9" width="12.7109375" style="2" customWidth="1"/>
    <col min="10" max="10" width="11.7109375" style="2" customWidth="1"/>
    <col min="11" max="11" width="15.5703125" style="2" customWidth="1"/>
    <col min="12" max="12" width="11.7109375" style="2" customWidth="1"/>
    <col min="13" max="13" width="12.85546875" style="2" customWidth="1"/>
    <col min="14" max="14" width="13.7109375" style="2" customWidth="1"/>
    <col min="15" max="15" width="12.42578125" style="112" customWidth="1"/>
    <col min="16" max="17" width="11.7109375" style="112" customWidth="1"/>
    <col min="18" max="18" width="11.7109375" style="1" customWidth="1"/>
    <col min="19" max="19" width="12.5703125" style="1" customWidth="1"/>
    <col min="20" max="20" width="13.5703125" style="1" customWidth="1"/>
    <col min="21" max="21" width="44" style="1" customWidth="1"/>
    <col min="22" max="22" width="3" style="1" customWidth="1"/>
    <col min="23" max="28" width="16" style="2" hidden="1" customWidth="1" outlineLevel="1"/>
    <col min="29" max="29" width="13.5703125" style="1" hidden="1" customWidth="1" outlineLevel="1"/>
    <col min="30" max="30" width="13.5703125" style="1" customWidth="1" collapsed="1"/>
    <col min="31" max="31" width="13.5703125" style="1" customWidth="1"/>
    <col min="32" max="32" width="19.28515625" style="1" customWidth="1"/>
    <col min="33" max="16384" width="9.140625" style="1"/>
  </cols>
  <sheetData>
    <row r="3" spans="2:32" ht="67.5" customHeight="1" x14ac:dyDescent="0.25">
      <c r="U3" s="3" t="s">
        <v>22</v>
      </c>
    </row>
    <row r="5" spans="2:32" ht="53.25" customHeight="1" x14ac:dyDescent="0.25">
      <c r="B5" s="181" t="s">
        <v>268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7" spans="2:32" ht="45" customHeight="1" x14ac:dyDescent="0.25">
      <c r="B7" s="189" t="s">
        <v>0</v>
      </c>
      <c r="C7" s="188" t="s">
        <v>11</v>
      </c>
      <c r="D7" s="188" t="s">
        <v>1</v>
      </c>
      <c r="E7" s="188" t="s">
        <v>2</v>
      </c>
      <c r="F7" s="188" t="s">
        <v>3</v>
      </c>
      <c r="G7" s="188"/>
      <c r="H7" s="188" t="s">
        <v>6</v>
      </c>
      <c r="I7" s="188"/>
      <c r="J7" s="188"/>
      <c r="K7" s="188"/>
      <c r="L7" s="188"/>
      <c r="M7" s="188"/>
      <c r="N7" s="188" t="s">
        <v>44</v>
      </c>
      <c r="O7" s="188"/>
      <c r="P7" s="188"/>
      <c r="Q7" s="188"/>
      <c r="R7" s="188"/>
      <c r="S7" s="188"/>
      <c r="T7" s="188" t="s">
        <v>15</v>
      </c>
      <c r="U7" s="188" t="s">
        <v>16</v>
      </c>
    </row>
    <row r="8" spans="2:32" ht="45" x14ac:dyDescent="0.25">
      <c r="B8" s="189"/>
      <c r="C8" s="188"/>
      <c r="D8" s="188"/>
      <c r="E8" s="188"/>
      <c r="F8" s="10" t="s">
        <v>4</v>
      </c>
      <c r="G8" s="10" t="s">
        <v>5</v>
      </c>
      <c r="H8" s="9" t="s">
        <v>7</v>
      </c>
      <c r="I8" s="9" t="s">
        <v>8</v>
      </c>
      <c r="J8" s="9" t="s">
        <v>7</v>
      </c>
      <c r="K8" s="23" t="s">
        <v>9</v>
      </c>
      <c r="L8" s="9" t="s">
        <v>7</v>
      </c>
      <c r="M8" s="9" t="s">
        <v>10</v>
      </c>
      <c r="N8" s="9" t="s">
        <v>7</v>
      </c>
      <c r="O8" s="85" t="s">
        <v>8</v>
      </c>
      <c r="P8" s="85" t="s">
        <v>7</v>
      </c>
      <c r="Q8" s="85" t="s">
        <v>9</v>
      </c>
      <c r="R8" s="9" t="s">
        <v>7</v>
      </c>
      <c r="S8" s="9" t="s">
        <v>10</v>
      </c>
      <c r="T8" s="188"/>
      <c r="U8" s="188"/>
      <c r="V8" s="11"/>
      <c r="W8" s="12" t="s">
        <v>30</v>
      </c>
      <c r="X8" s="12" t="s">
        <v>24</v>
      </c>
      <c r="Y8" s="12" t="s">
        <v>28</v>
      </c>
      <c r="Z8" s="12" t="s">
        <v>27</v>
      </c>
      <c r="AA8" s="12" t="s">
        <v>25</v>
      </c>
      <c r="AB8" s="12" t="s">
        <v>26</v>
      </c>
      <c r="AC8" s="13" t="s">
        <v>29</v>
      </c>
      <c r="AD8" s="2"/>
      <c r="AE8" s="2"/>
      <c r="AF8" s="2"/>
    </row>
    <row r="9" spans="2:32" x14ac:dyDescent="0.25">
      <c r="B9" s="174" t="s">
        <v>265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16"/>
      <c r="W9" s="12"/>
      <c r="X9" s="12"/>
      <c r="Y9" s="12"/>
      <c r="Z9" s="12"/>
      <c r="AA9" s="12"/>
      <c r="AB9" s="12"/>
      <c r="AC9" s="13"/>
      <c r="AD9" s="2"/>
      <c r="AE9" s="2"/>
      <c r="AF9" s="2"/>
    </row>
    <row r="10" spans="2:32" ht="30" x14ac:dyDescent="0.25">
      <c r="B10" s="118">
        <v>1</v>
      </c>
      <c r="C10" s="118" t="s">
        <v>261</v>
      </c>
      <c r="D10" s="190" t="s">
        <v>266</v>
      </c>
      <c r="E10" s="118" t="s">
        <v>261</v>
      </c>
      <c r="F10" s="28" t="s">
        <v>58</v>
      </c>
      <c r="G10" s="28" t="s">
        <v>59</v>
      </c>
      <c r="H10" s="118" t="s">
        <v>211</v>
      </c>
      <c r="I10" s="118">
        <v>1</v>
      </c>
      <c r="J10" s="118" t="s">
        <v>12</v>
      </c>
      <c r="K10" s="30">
        <v>198911</v>
      </c>
      <c r="L10" s="118" t="s">
        <v>13</v>
      </c>
      <c r="M10" s="118" t="s">
        <v>21</v>
      </c>
      <c r="N10" s="118" t="s">
        <v>12</v>
      </c>
      <c r="O10" s="118"/>
      <c r="P10" s="118" t="s">
        <v>13</v>
      </c>
      <c r="Q10" s="118"/>
      <c r="R10" s="118" t="s">
        <v>13</v>
      </c>
      <c r="S10" s="118" t="s">
        <v>21</v>
      </c>
      <c r="T10" s="30">
        <f>-Q10-K10</f>
        <v>-198911</v>
      </c>
      <c r="U10" s="118" t="s">
        <v>267</v>
      </c>
      <c r="V10" s="116"/>
      <c r="W10" s="12"/>
      <c r="X10" s="12"/>
      <c r="Y10" s="12"/>
      <c r="Z10" s="12"/>
      <c r="AA10" s="12"/>
      <c r="AB10" s="12"/>
      <c r="AC10" s="13"/>
      <c r="AD10" s="2"/>
      <c r="AE10" s="2"/>
      <c r="AF10" s="2"/>
    </row>
    <row r="11" spans="2:32" ht="30" x14ac:dyDescent="0.25">
      <c r="B11" s="118">
        <v>2</v>
      </c>
      <c r="C11" s="118" t="s">
        <v>262</v>
      </c>
      <c r="D11" s="191"/>
      <c r="E11" s="118" t="s">
        <v>262</v>
      </c>
      <c r="F11" s="28" t="s">
        <v>58</v>
      </c>
      <c r="G11" s="28" t="s">
        <v>59</v>
      </c>
      <c r="H11" s="118" t="s">
        <v>12</v>
      </c>
      <c r="I11" s="118">
        <v>2</v>
      </c>
      <c r="J11" s="118" t="s">
        <v>12</v>
      </c>
      <c r="K11" s="30">
        <v>54384.196428571428</v>
      </c>
      <c r="L11" s="118" t="s">
        <v>13</v>
      </c>
      <c r="M11" s="118" t="s">
        <v>21</v>
      </c>
      <c r="N11" s="118" t="s">
        <v>12</v>
      </c>
      <c r="O11" s="118"/>
      <c r="P11" s="118" t="s">
        <v>13</v>
      </c>
      <c r="Q11" s="118"/>
      <c r="R11" s="118" t="s">
        <v>13</v>
      </c>
      <c r="S11" s="118" t="s">
        <v>21</v>
      </c>
      <c r="T11" s="30">
        <f t="shared" ref="T11:T13" si="0">-Q11-K11</f>
        <v>-54384.196428571428</v>
      </c>
      <c r="U11" s="118" t="s">
        <v>267</v>
      </c>
      <c r="V11" s="116"/>
      <c r="W11" s="12"/>
      <c r="X11" s="12"/>
      <c r="Y11" s="12"/>
      <c r="Z11" s="12"/>
      <c r="AA11" s="12"/>
      <c r="AB11" s="12"/>
      <c r="AC11" s="13"/>
      <c r="AD11" s="2"/>
      <c r="AE11" s="2"/>
      <c r="AF11" s="2"/>
    </row>
    <row r="12" spans="2:32" ht="30" x14ac:dyDescent="0.25">
      <c r="B12" s="118">
        <v>3</v>
      </c>
      <c r="C12" s="118" t="s">
        <v>263</v>
      </c>
      <c r="D12" s="191"/>
      <c r="E12" s="118" t="s">
        <v>263</v>
      </c>
      <c r="F12" s="28" t="s">
        <v>58</v>
      </c>
      <c r="G12" s="28" t="s">
        <v>59</v>
      </c>
      <c r="H12" s="118" t="s">
        <v>12</v>
      </c>
      <c r="I12" s="118">
        <v>2</v>
      </c>
      <c r="J12" s="118" t="s">
        <v>12</v>
      </c>
      <c r="K12" s="30">
        <v>28134</v>
      </c>
      <c r="L12" s="118" t="s">
        <v>13</v>
      </c>
      <c r="M12" s="118" t="s">
        <v>21</v>
      </c>
      <c r="N12" s="118" t="s">
        <v>12</v>
      </c>
      <c r="O12" s="118"/>
      <c r="P12" s="118" t="s">
        <v>13</v>
      </c>
      <c r="Q12" s="118"/>
      <c r="R12" s="118" t="s">
        <v>13</v>
      </c>
      <c r="S12" s="118" t="s">
        <v>21</v>
      </c>
      <c r="T12" s="30">
        <f t="shared" si="0"/>
        <v>-28134</v>
      </c>
      <c r="U12" s="118" t="s">
        <v>267</v>
      </c>
      <c r="V12" s="116"/>
      <c r="W12" s="12"/>
      <c r="X12" s="12"/>
      <c r="Y12" s="12"/>
      <c r="Z12" s="12"/>
      <c r="AA12" s="12"/>
      <c r="AB12" s="12"/>
      <c r="AC12" s="13"/>
      <c r="AD12" s="2"/>
      <c r="AE12" s="2"/>
      <c r="AF12" s="2"/>
    </row>
    <row r="13" spans="2:32" ht="30" x14ac:dyDescent="0.25">
      <c r="B13" s="118">
        <v>4</v>
      </c>
      <c r="C13" s="118" t="s">
        <v>264</v>
      </c>
      <c r="D13" s="192"/>
      <c r="E13" s="118" t="s">
        <v>264</v>
      </c>
      <c r="F13" s="28" t="s">
        <v>58</v>
      </c>
      <c r="G13" s="28" t="s">
        <v>59</v>
      </c>
      <c r="H13" s="118" t="s">
        <v>211</v>
      </c>
      <c r="I13" s="118">
        <v>1</v>
      </c>
      <c r="J13" s="118" t="s">
        <v>12</v>
      </c>
      <c r="K13" s="30">
        <v>144741</v>
      </c>
      <c r="L13" s="118" t="s">
        <v>13</v>
      </c>
      <c r="M13" s="118" t="s">
        <v>21</v>
      </c>
      <c r="N13" s="118" t="s">
        <v>12</v>
      </c>
      <c r="O13" s="118"/>
      <c r="P13" s="118" t="s">
        <v>13</v>
      </c>
      <c r="Q13" s="118"/>
      <c r="R13" s="118" t="s">
        <v>13</v>
      </c>
      <c r="S13" s="118" t="s">
        <v>21</v>
      </c>
      <c r="T13" s="30">
        <f t="shared" si="0"/>
        <v>-144741</v>
      </c>
      <c r="U13" s="118" t="s">
        <v>267</v>
      </c>
      <c r="V13" s="116"/>
      <c r="W13" s="12"/>
      <c r="X13" s="12"/>
      <c r="Y13" s="12"/>
      <c r="Z13" s="12"/>
      <c r="AA13" s="12"/>
      <c r="AB13" s="12"/>
      <c r="AC13" s="13"/>
      <c r="AD13" s="2"/>
      <c r="AE13" s="2"/>
      <c r="AF13" s="2"/>
    </row>
    <row r="14" spans="2:32" x14ac:dyDescent="0.25">
      <c r="B14" s="117"/>
      <c r="C14" s="31" t="s">
        <v>23</v>
      </c>
      <c r="D14" s="118"/>
      <c r="E14" s="118"/>
      <c r="F14" s="28"/>
      <c r="G14" s="28"/>
      <c r="H14" s="118"/>
      <c r="I14" s="118"/>
      <c r="J14" s="118"/>
      <c r="K14" s="36">
        <f>SUM(K10:K13)</f>
        <v>426170.19642857142</v>
      </c>
      <c r="L14" s="118"/>
      <c r="M14" s="118"/>
      <c r="N14" s="118"/>
      <c r="O14" s="118"/>
      <c r="P14" s="118"/>
      <c r="Q14" s="118"/>
      <c r="R14" s="118"/>
      <c r="S14" s="118"/>
      <c r="T14" s="36">
        <f>SUM(T10:T13)</f>
        <v>-426170.19642857142</v>
      </c>
      <c r="U14" s="118"/>
      <c r="V14" s="116"/>
      <c r="W14" s="12"/>
      <c r="X14" s="12"/>
      <c r="Y14" s="12"/>
      <c r="Z14" s="12"/>
      <c r="AA14" s="12"/>
      <c r="AB14" s="12"/>
      <c r="AC14" s="13"/>
      <c r="AD14" s="2"/>
      <c r="AE14" s="2"/>
      <c r="AF14" s="2"/>
    </row>
    <row r="15" spans="2:32" x14ac:dyDescent="0.25">
      <c r="B15" s="174" t="s">
        <v>260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16"/>
      <c r="W15" s="12"/>
      <c r="X15" s="12"/>
      <c r="Y15" s="12"/>
      <c r="Z15" s="12"/>
      <c r="AA15" s="12"/>
      <c r="AB15" s="12"/>
      <c r="AC15" s="13"/>
      <c r="AD15" s="2"/>
      <c r="AE15" s="2"/>
      <c r="AF15" s="2"/>
    </row>
    <row r="16" spans="2:32" ht="51" x14ac:dyDescent="0.25">
      <c r="B16" s="117">
        <v>1</v>
      </c>
      <c r="C16" s="118" t="s">
        <v>232</v>
      </c>
      <c r="D16" s="118" t="s">
        <v>233</v>
      </c>
      <c r="E16" s="118" t="s">
        <v>232</v>
      </c>
      <c r="F16" s="28" t="s">
        <v>58</v>
      </c>
      <c r="G16" s="28" t="s">
        <v>59</v>
      </c>
      <c r="H16" s="118" t="s">
        <v>12</v>
      </c>
      <c r="I16" s="118">
        <v>1</v>
      </c>
      <c r="J16" s="118" t="s">
        <v>13</v>
      </c>
      <c r="K16" s="30">
        <v>7598</v>
      </c>
      <c r="L16" s="118" t="s">
        <v>13</v>
      </c>
      <c r="M16" s="118" t="s">
        <v>21</v>
      </c>
      <c r="N16" s="118" t="s">
        <v>12</v>
      </c>
      <c r="O16" s="118">
        <v>0</v>
      </c>
      <c r="P16" s="118" t="s">
        <v>13</v>
      </c>
      <c r="Q16" s="118">
        <v>0</v>
      </c>
      <c r="R16" s="118" t="s">
        <v>13</v>
      </c>
      <c r="S16" s="118" t="s">
        <v>21</v>
      </c>
      <c r="T16" s="30">
        <v>-7598</v>
      </c>
      <c r="U16" s="118" t="s">
        <v>267</v>
      </c>
      <c r="V16" s="116"/>
      <c r="W16" s="12"/>
      <c r="X16" s="12"/>
      <c r="Y16" s="12"/>
      <c r="Z16" s="12"/>
      <c r="AA16" s="12"/>
      <c r="AB16" s="12"/>
      <c r="AC16" s="13"/>
      <c r="AD16" s="2"/>
      <c r="AE16" s="2"/>
      <c r="AF16" s="2"/>
    </row>
    <row r="17" spans="2:32" x14ac:dyDescent="0.25">
      <c r="B17" s="86"/>
      <c r="C17" s="31" t="s">
        <v>23</v>
      </c>
      <c r="D17" s="85"/>
      <c r="E17" s="85"/>
      <c r="F17" s="86"/>
      <c r="G17" s="86"/>
      <c r="H17" s="85"/>
      <c r="I17" s="85"/>
      <c r="J17" s="85"/>
      <c r="K17" s="133">
        <f>K16</f>
        <v>7598</v>
      </c>
      <c r="L17" s="85"/>
      <c r="M17" s="85"/>
      <c r="N17" s="85"/>
      <c r="O17" s="85"/>
      <c r="P17" s="85"/>
      <c r="Q17" s="85"/>
      <c r="R17" s="85"/>
      <c r="S17" s="85"/>
      <c r="T17" s="133">
        <f>T16</f>
        <v>-7598</v>
      </c>
      <c r="U17" s="85"/>
      <c r="V17" s="116"/>
      <c r="W17" s="12"/>
      <c r="X17" s="12"/>
      <c r="Y17" s="12"/>
      <c r="Z17" s="12"/>
      <c r="AA17" s="12"/>
      <c r="AB17" s="12"/>
      <c r="AC17" s="13"/>
      <c r="AD17" s="2"/>
      <c r="AE17" s="2"/>
      <c r="AF17" s="2"/>
    </row>
    <row r="18" spans="2:32" s="4" customFormat="1" x14ac:dyDescent="0.25">
      <c r="B18" s="174" t="s">
        <v>19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7"/>
      <c r="W18" s="6"/>
      <c r="X18" s="14"/>
      <c r="Y18" s="15"/>
      <c r="Z18" s="15"/>
      <c r="AA18" s="15"/>
      <c r="AB18" s="15"/>
      <c r="AC18" s="15"/>
    </row>
    <row r="19" spans="2:32" s="4" customFormat="1" ht="30" customHeight="1" x14ac:dyDescent="0.25">
      <c r="B19" s="26">
        <v>1</v>
      </c>
      <c r="C19" s="24" t="s">
        <v>55</v>
      </c>
      <c r="D19" s="171" t="s">
        <v>68</v>
      </c>
      <c r="E19" s="24" t="s">
        <v>55</v>
      </c>
      <c r="F19" s="28" t="s">
        <v>58</v>
      </c>
      <c r="G19" s="28" t="s">
        <v>59</v>
      </c>
      <c r="H19" s="28" t="s">
        <v>12</v>
      </c>
      <c r="I19" s="28">
        <v>11</v>
      </c>
      <c r="J19" s="29" t="s">
        <v>13</v>
      </c>
      <c r="K19" s="30">
        <v>2300.21</v>
      </c>
      <c r="L19" s="25" t="s">
        <v>13</v>
      </c>
      <c r="M19" s="26" t="s">
        <v>21</v>
      </c>
      <c r="N19" s="28" t="str">
        <f>H19</f>
        <v>шт.</v>
      </c>
      <c r="O19" s="113">
        <v>0</v>
      </c>
      <c r="P19" s="78" t="s">
        <v>13</v>
      </c>
      <c r="Q19" s="113">
        <v>0</v>
      </c>
      <c r="R19" s="25" t="s">
        <v>13</v>
      </c>
      <c r="S19" s="26" t="s">
        <v>21</v>
      </c>
      <c r="T19" s="27">
        <f>Q19-K19</f>
        <v>-2300.21</v>
      </c>
      <c r="U19" s="171" t="s">
        <v>267</v>
      </c>
      <c r="V19" s="7"/>
      <c r="W19" s="18" t="s">
        <v>31</v>
      </c>
      <c r="X19" s="18" t="s">
        <v>32</v>
      </c>
      <c r="Y19" s="16">
        <f>(1246000.9+207666.82)/1.12</f>
        <v>1297917.607142857</v>
      </c>
      <c r="Z19" s="16">
        <v>14</v>
      </c>
      <c r="AA19" s="16" t="s">
        <v>33</v>
      </c>
      <c r="AB19" s="16">
        <f>(1246000.9+207666.82)/1.12</f>
        <v>1297917.607142857</v>
      </c>
      <c r="AC19" s="16">
        <f t="shared" ref="AC19:AC23" si="1">AB19-Y19</f>
        <v>0</v>
      </c>
    </row>
    <row r="20" spans="2:32" s="4" customFormat="1" ht="30" x14ac:dyDescent="0.25">
      <c r="B20" s="26">
        <v>2</v>
      </c>
      <c r="C20" s="24" t="s">
        <v>56</v>
      </c>
      <c r="D20" s="172"/>
      <c r="E20" s="24" t="s">
        <v>56</v>
      </c>
      <c r="F20" s="28" t="s">
        <v>58</v>
      </c>
      <c r="G20" s="28" t="s">
        <v>59</v>
      </c>
      <c r="H20" s="28" t="s">
        <v>12</v>
      </c>
      <c r="I20" s="28">
        <v>2</v>
      </c>
      <c r="J20" s="29" t="s">
        <v>13</v>
      </c>
      <c r="K20" s="30">
        <v>612.85714285714198</v>
      </c>
      <c r="L20" s="25" t="s">
        <v>13</v>
      </c>
      <c r="M20" s="26" t="s">
        <v>21</v>
      </c>
      <c r="N20" s="28" t="str">
        <f t="shared" ref="N20:N21" si="2">H20</f>
        <v>шт.</v>
      </c>
      <c r="O20" s="113">
        <v>0</v>
      </c>
      <c r="P20" s="78" t="s">
        <v>13</v>
      </c>
      <c r="Q20" s="113">
        <v>0</v>
      </c>
      <c r="R20" s="25" t="s">
        <v>13</v>
      </c>
      <c r="S20" s="26" t="s">
        <v>21</v>
      </c>
      <c r="T20" s="27">
        <f t="shared" ref="T20:T21" si="3">Q20-K20</f>
        <v>-612.85714285714198</v>
      </c>
      <c r="U20" s="172"/>
      <c r="V20" s="7"/>
      <c r="W20" s="18" t="s">
        <v>31</v>
      </c>
      <c r="X20" s="18" t="s">
        <v>32</v>
      </c>
      <c r="Y20" s="16">
        <f>(1737759.3+758353.79)/1.12</f>
        <v>2228672.4017857141</v>
      </c>
      <c r="Z20" s="16">
        <v>6</v>
      </c>
      <c r="AA20" s="16" t="s">
        <v>33</v>
      </c>
      <c r="AB20" s="16">
        <f>(1737759.3+758353.79)/1.12</f>
        <v>2228672.4017857141</v>
      </c>
      <c r="AC20" s="16">
        <f t="shared" si="1"/>
        <v>0</v>
      </c>
    </row>
    <row r="21" spans="2:32" s="4" customFormat="1" ht="30" x14ac:dyDescent="0.25">
      <c r="B21" s="26">
        <v>3</v>
      </c>
      <c r="C21" s="24" t="s">
        <v>57</v>
      </c>
      <c r="D21" s="172"/>
      <c r="E21" s="24" t="s">
        <v>57</v>
      </c>
      <c r="F21" s="28" t="s">
        <v>58</v>
      </c>
      <c r="G21" s="28" t="s">
        <v>59</v>
      </c>
      <c r="H21" s="28" t="s">
        <v>12</v>
      </c>
      <c r="I21" s="28">
        <v>2</v>
      </c>
      <c r="J21" s="29" t="s">
        <v>13</v>
      </c>
      <c r="K21" s="30">
        <v>521.60714285714198</v>
      </c>
      <c r="L21" s="25" t="s">
        <v>13</v>
      </c>
      <c r="M21" s="26" t="s">
        <v>21</v>
      </c>
      <c r="N21" s="28" t="str">
        <f t="shared" si="2"/>
        <v>шт.</v>
      </c>
      <c r="O21" s="113">
        <v>0</v>
      </c>
      <c r="P21" s="78" t="s">
        <v>13</v>
      </c>
      <c r="Q21" s="113">
        <v>0</v>
      </c>
      <c r="R21" s="25" t="s">
        <v>13</v>
      </c>
      <c r="S21" s="26" t="s">
        <v>21</v>
      </c>
      <c r="T21" s="27">
        <f t="shared" si="3"/>
        <v>-521.60714285714198</v>
      </c>
      <c r="U21" s="173"/>
      <c r="V21" s="7"/>
      <c r="W21" s="18" t="s">
        <v>31</v>
      </c>
      <c r="X21" s="18" t="s">
        <v>32</v>
      </c>
      <c r="Y21" s="16">
        <f>436482.59/1.12</f>
        <v>389716.59821428568</v>
      </c>
      <c r="Z21" s="16">
        <v>1</v>
      </c>
      <c r="AA21" s="16" t="s">
        <v>33</v>
      </c>
      <c r="AB21" s="16">
        <f>436482.59/1.12</f>
        <v>389716.59821428568</v>
      </c>
      <c r="AC21" s="16">
        <f t="shared" si="1"/>
        <v>0</v>
      </c>
    </row>
    <row r="22" spans="2:32" s="4" customFormat="1" x14ac:dyDescent="0.25">
      <c r="B22" s="27"/>
      <c r="C22" s="31" t="s">
        <v>23</v>
      </c>
      <c r="D22" s="32"/>
      <c r="E22" s="31"/>
      <c r="F22" s="25"/>
      <c r="G22" s="33"/>
      <c r="H22" s="33"/>
      <c r="I22" s="26"/>
      <c r="J22" s="25"/>
      <c r="K22" s="34">
        <f>SUM(K19:K21)</f>
        <v>3434.6742857142845</v>
      </c>
      <c r="L22" s="25"/>
      <c r="M22" s="26"/>
      <c r="N22" s="33"/>
      <c r="O22" s="78"/>
      <c r="P22" s="78"/>
      <c r="Q22" s="75">
        <f>SUM(Q19:Q21)</f>
        <v>0</v>
      </c>
      <c r="R22" s="25"/>
      <c r="S22" s="26"/>
      <c r="T22" s="34">
        <f>Q22-K22</f>
        <v>-3434.6742857142845</v>
      </c>
      <c r="U22" s="19"/>
      <c r="V22" s="7"/>
      <c r="W22" s="6"/>
      <c r="X22" s="18"/>
      <c r="Y22" s="16"/>
      <c r="Z22" s="16"/>
      <c r="AA22" s="16"/>
      <c r="AB22" s="16"/>
      <c r="AC22" s="16">
        <f t="shared" si="1"/>
        <v>0</v>
      </c>
    </row>
    <row r="23" spans="2:32" s="4" customFormat="1" x14ac:dyDescent="0.25">
      <c r="B23" s="174" t="s">
        <v>17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7"/>
      <c r="W23" s="6"/>
      <c r="X23" s="14"/>
      <c r="Y23" s="15"/>
      <c r="Z23" s="15"/>
      <c r="AA23" s="15"/>
      <c r="AB23" s="15"/>
      <c r="AC23" s="15">
        <f t="shared" si="1"/>
        <v>0</v>
      </c>
    </row>
    <row r="24" spans="2:32" s="4" customFormat="1" x14ac:dyDescent="0.25">
      <c r="B24" s="39" t="s">
        <v>63</v>
      </c>
      <c r="C24" s="40"/>
      <c r="D24" s="40"/>
      <c r="E24" s="40"/>
      <c r="F24" s="40"/>
      <c r="G24" s="40"/>
      <c r="H24" s="40"/>
      <c r="I24" s="40"/>
      <c r="J24" s="40"/>
      <c r="K24" s="42">
        <f>K25+K26+K27</f>
        <v>16089.285714285712</v>
      </c>
      <c r="L24" s="40"/>
      <c r="M24" s="40"/>
      <c r="N24" s="40"/>
      <c r="O24" s="42">
        <f>O25+O26+O27</f>
        <v>0</v>
      </c>
      <c r="P24" s="40"/>
      <c r="Q24" s="42">
        <f>Q25+Q26+Q27</f>
        <v>0</v>
      </c>
      <c r="R24" s="40"/>
      <c r="S24" s="40"/>
      <c r="T24" s="40"/>
      <c r="U24" s="41"/>
      <c r="V24" s="7"/>
      <c r="W24" s="6"/>
      <c r="X24" s="18"/>
      <c r="Y24" s="16"/>
      <c r="Z24" s="16"/>
      <c r="AA24" s="16"/>
      <c r="AB24" s="16"/>
      <c r="AC24" s="16"/>
    </row>
    <row r="25" spans="2:32" s="4" customFormat="1" ht="33" customHeight="1" x14ac:dyDescent="0.25">
      <c r="B25" s="26">
        <v>1</v>
      </c>
      <c r="C25" s="24" t="s">
        <v>60</v>
      </c>
      <c r="D25" s="177" t="s">
        <v>64</v>
      </c>
      <c r="E25" s="24" t="s">
        <v>60</v>
      </c>
      <c r="F25" s="28" t="s">
        <v>58</v>
      </c>
      <c r="G25" s="28" t="s">
        <v>59</v>
      </c>
      <c r="H25" s="35" t="s">
        <v>12</v>
      </c>
      <c r="I25" s="26">
        <v>1</v>
      </c>
      <c r="J25" s="25" t="s">
        <v>13</v>
      </c>
      <c r="K25" s="30">
        <v>12187.499999999998</v>
      </c>
      <c r="L25" s="25" t="s">
        <v>13</v>
      </c>
      <c r="M25" s="26" t="s">
        <v>21</v>
      </c>
      <c r="N25" s="35" t="s">
        <v>12</v>
      </c>
      <c r="O25" s="113">
        <v>0</v>
      </c>
      <c r="P25" s="78" t="s">
        <v>13</v>
      </c>
      <c r="Q25" s="113">
        <v>0</v>
      </c>
      <c r="R25" s="25" t="s">
        <v>13</v>
      </c>
      <c r="S25" s="26" t="s">
        <v>21</v>
      </c>
      <c r="T25" s="27">
        <f>Q25-K25</f>
        <v>-12187.499999999998</v>
      </c>
      <c r="U25" s="171" t="s">
        <v>267</v>
      </c>
      <c r="V25" s="7"/>
      <c r="W25" s="6"/>
      <c r="X25" s="18"/>
      <c r="Y25" s="16"/>
      <c r="Z25" s="16"/>
      <c r="AA25" s="16"/>
      <c r="AB25" s="16"/>
      <c r="AC25" s="16"/>
    </row>
    <row r="26" spans="2:32" s="4" customFormat="1" ht="30" x14ac:dyDescent="0.25">
      <c r="B26" s="26">
        <v>2</v>
      </c>
      <c r="C26" s="24" t="s">
        <v>61</v>
      </c>
      <c r="D26" s="177"/>
      <c r="E26" s="24" t="s">
        <v>61</v>
      </c>
      <c r="F26" s="28" t="s">
        <v>58</v>
      </c>
      <c r="G26" s="28" t="s">
        <v>59</v>
      </c>
      <c r="H26" s="35" t="s">
        <v>12</v>
      </c>
      <c r="I26" s="26">
        <v>1</v>
      </c>
      <c r="J26" s="25" t="s">
        <v>13</v>
      </c>
      <c r="K26" s="30">
        <v>2901.7857142857142</v>
      </c>
      <c r="L26" s="25" t="s">
        <v>13</v>
      </c>
      <c r="M26" s="26" t="s">
        <v>21</v>
      </c>
      <c r="N26" s="35" t="s">
        <v>12</v>
      </c>
      <c r="O26" s="113">
        <v>0</v>
      </c>
      <c r="P26" s="78" t="s">
        <v>13</v>
      </c>
      <c r="Q26" s="113">
        <v>0</v>
      </c>
      <c r="R26" s="25" t="s">
        <v>13</v>
      </c>
      <c r="S26" s="26" t="s">
        <v>21</v>
      </c>
      <c r="T26" s="27">
        <f t="shared" ref="T26:T27" si="4">Q26-K26</f>
        <v>-2901.7857142857142</v>
      </c>
      <c r="U26" s="172"/>
      <c r="V26" s="7"/>
      <c r="W26" s="6"/>
      <c r="X26" s="18"/>
      <c r="Y26" s="16"/>
      <c r="Z26" s="16"/>
      <c r="AA26" s="16"/>
      <c r="AB26" s="16"/>
      <c r="AC26" s="16"/>
    </row>
    <row r="27" spans="2:32" s="4" customFormat="1" ht="30" x14ac:dyDescent="0.25">
      <c r="B27" s="26">
        <v>3</v>
      </c>
      <c r="C27" s="24" t="s">
        <v>62</v>
      </c>
      <c r="D27" s="177"/>
      <c r="E27" s="24" t="s">
        <v>62</v>
      </c>
      <c r="F27" s="28" t="s">
        <v>58</v>
      </c>
      <c r="G27" s="28" t="s">
        <v>59</v>
      </c>
      <c r="H27" s="35" t="s">
        <v>12</v>
      </c>
      <c r="I27" s="26">
        <v>1</v>
      </c>
      <c r="J27" s="25" t="s">
        <v>13</v>
      </c>
      <c r="K27" s="30">
        <v>999.99999999999989</v>
      </c>
      <c r="L27" s="25" t="s">
        <v>13</v>
      </c>
      <c r="M27" s="26" t="s">
        <v>21</v>
      </c>
      <c r="N27" s="35" t="s">
        <v>12</v>
      </c>
      <c r="O27" s="113">
        <v>0</v>
      </c>
      <c r="P27" s="78" t="s">
        <v>13</v>
      </c>
      <c r="Q27" s="113">
        <v>0</v>
      </c>
      <c r="R27" s="25" t="s">
        <v>13</v>
      </c>
      <c r="S27" s="26" t="s">
        <v>21</v>
      </c>
      <c r="T27" s="27">
        <f t="shared" si="4"/>
        <v>-999.99999999999989</v>
      </c>
      <c r="U27" s="173"/>
      <c r="V27" s="7"/>
      <c r="W27" s="6"/>
      <c r="X27" s="18"/>
      <c r="Y27" s="16"/>
      <c r="Z27" s="16"/>
      <c r="AA27" s="16"/>
      <c r="AB27" s="16"/>
      <c r="AC27" s="16"/>
    </row>
    <row r="28" spans="2:32" s="4" customFormat="1" ht="16.5" customHeight="1" x14ac:dyDescent="0.25">
      <c r="B28" s="43" t="s">
        <v>65</v>
      </c>
      <c r="C28" s="44"/>
      <c r="D28" s="44"/>
      <c r="E28" s="44"/>
      <c r="F28" s="44"/>
      <c r="G28" s="44"/>
      <c r="H28" s="44"/>
      <c r="I28" s="44"/>
      <c r="J28" s="44"/>
      <c r="K28" s="46">
        <f>K29+K30+K31</f>
        <v>9035</v>
      </c>
      <c r="L28" s="44"/>
      <c r="M28" s="44"/>
      <c r="N28" s="44"/>
      <c r="O28" s="42">
        <f>O29+O30+O31</f>
        <v>0</v>
      </c>
      <c r="P28" s="40"/>
      <c r="Q28" s="42">
        <f>Q29+Q30+Q31</f>
        <v>0</v>
      </c>
      <c r="R28" s="44"/>
      <c r="S28" s="44"/>
      <c r="T28" s="44"/>
      <c r="U28" s="45"/>
      <c r="V28" s="7"/>
      <c r="W28" s="6"/>
      <c r="X28" s="18"/>
      <c r="Y28" s="16"/>
      <c r="Z28" s="16"/>
      <c r="AA28" s="16"/>
      <c r="AB28" s="16"/>
      <c r="AC28" s="16"/>
    </row>
    <row r="29" spans="2:32" s="4" customFormat="1" ht="31.5" customHeight="1" x14ac:dyDescent="0.25">
      <c r="B29" s="26">
        <v>1</v>
      </c>
      <c r="C29" s="24" t="s">
        <v>66</v>
      </c>
      <c r="D29" s="177" t="str">
        <f>D25</f>
        <v>Мотивированное заключение ДКРЕМ МНЭ РК по Жамбылской области № 31-03-09/366 от 31.03.2025 г.</v>
      </c>
      <c r="E29" s="24" t="s">
        <v>66</v>
      </c>
      <c r="F29" s="28" t="s">
        <v>58</v>
      </c>
      <c r="G29" s="28" t="s">
        <v>59</v>
      </c>
      <c r="H29" s="35" t="s">
        <v>12</v>
      </c>
      <c r="I29" s="26">
        <v>1</v>
      </c>
      <c r="J29" s="25" t="s">
        <v>13</v>
      </c>
      <c r="K29" s="30">
        <v>2814</v>
      </c>
      <c r="L29" s="25" t="s">
        <v>13</v>
      </c>
      <c r="M29" s="26" t="s">
        <v>21</v>
      </c>
      <c r="N29" s="35" t="s">
        <v>12</v>
      </c>
      <c r="O29" s="113">
        <v>0</v>
      </c>
      <c r="P29" s="78" t="s">
        <v>13</v>
      </c>
      <c r="Q29" s="113">
        <v>0</v>
      </c>
      <c r="R29" s="25" t="s">
        <v>13</v>
      </c>
      <c r="S29" s="26" t="s">
        <v>21</v>
      </c>
      <c r="T29" s="27">
        <f>Q29-K29</f>
        <v>-2814</v>
      </c>
      <c r="U29" s="171" t="s">
        <v>267</v>
      </c>
      <c r="V29" s="7"/>
      <c r="W29" s="6"/>
      <c r="X29" s="18"/>
      <c r="Y29" s="16"/>
      <c r="Z29" s="16"/>
      <c r="AA29" s="16"/>
      <c r="AB29" s="16"/>
      <c r="AC29" s="16"/>
    </row>
    <row r="30" spans="2:32" s="4" customFormat="1" ht="31.5" customHeight="1" x14ac:dyDescent="0.25">
      <c r="B30" s="26">
        <v>2</v>
      </c>
      <c r="C30" s="24" t="s">
        <v>67</v>
      </c>
      <c r="D30" s="177"/>
      <c r="E30" s="24" t="s">
        <v>67</v>
      </c>
      <c r="F30" s="28" t="s">
        <v>58</v>
      </c>
      <c r="G30" s="28" t="s">
        <v>59</v>
      </c>
      <c r="H30" s="35" t="s">
        <v>12</v>
      </c>
      <c r="I30" s="26">
        <v>1</v>
      </c>
      <c r="J30" s="25" t="s">
        <v>13</v>
      </c>
      <c r="K30" s="30">
        <v>5865</v>
      </c>
      <c r="L30" s="25" t="s">
        <v>13</v>
      </c>
      <c r="M30" s="26" t="s">
        <v>21</v>
      </c>
      <c r="N30" s="35" t="s">
        <v>12</v>
      </c>
      <c r="O30" s="113">
        <v>0</v>
      </c>
      <c r="P30" s="78" t="s">
        <v>13</v>
      </c>
      <c r="Q30" s="113">
        <v>0</v>
      </c>
      <c r="R30" s="25" t="s">
        <v>13</v>
      </c>
      <c r="S30" s="26" t="s">
        <v>21</v>
      </c>
      <c r="T30" s="27">
        <f t="shared" ref="T30:T31" si="5">Q30-K30</f>
        <v>-5865</v>
      </c>
      <c r="U30" s="172"/>
      <c r="V30" s="7"/>
      <c r="W30" s="6"/>
      <c r="X30" s="18"/>
      <c r="Y30" s="16"/>
      <c r="Z30" s="16"/>
      <c r="AA30" s="16"/>
      <c r="AB30" s="16"/>
      <c r="AC30" s="16"/>
    </row>
    <row r="31" spans="2:32" s="4" customFormat="1" ht="31.5" customHeight="1" x14ac:dyDescent="0.25">
      <c r="B31" s="26">
        <v>3</v>
      </c>
      <c r="C31" s="24" t="s">
        <v>45</v>
      </c>
      <c r="D31" s="177"/>
      <c r="E31" s="24" t="s">
        <v>45</v>
      </c>
      <c r="F31" s="28" t="s">
        <v>58</v>
      </c>
      <c r="G31" s="28" t="s">
        <v>59</v>
      </c>
      <c r="H31" s="35" t="s">
        <v>12</v>
      </c>
      <c r="I31" s="26">
        <v>1</v>
      </c>
      <c r="J31" s="25" t="s">
        <v>13</v>
      </c>
      <c r="K31" s="30">
        <v>356</v>
      </c>
      <c r="L31" s="25" t="s">
        <v>13</v>
      </c>
      <c r="M31" s="26" t="s">
        <v>21</v>
      </c>
      <c r="N31" s="35" t="s">
        <v>12</v>
      </c>
      <c r="O31" s="113">
        <v>0</v>
      </c>
      <c r="P31" s="78" t="s">
        <v>13</v>
      </c>
      <c r="Q31" s="113">
        <v>0</v>
      </c>
      <c r="R31" s="25" t="s">
        <v>13</v>
      </c>
      <c r="S31" s="26" t="s">
        <v>21</v>
      </c>
      <c r="T31" s="27">
        <f t="shared" si="5"/>
        <v>-356</v>
      </c>
      <c r="U31" s="173"/>
      <c r="V31" s="7"/>
      <c r="W31" s="6"/>
      <c r="X31" s="18"/>
      <c r="Y31" s="16"/>
      <c r="Z31" s="16"/>
      <c r="AA31" s="16"/>
      <c r="AB31" s="16"/>
      <c r="AC31" s="16"/>
    </row>
    <row r="32" spans="2:32" s="4" customFormat="1" x14ac:dyDescent="0.25">
      <c r="B32" s="36"/>
      <c r="C32" s="37" t="s">
        <v>23</v>
      </c>
      <c r="D32" s="33"/>
      <c r="E32" s="38"/>
      <c r="F32" s="25"/>
      <c r="G32" s="33"/>
      <c r="H32" s="33"/>
      <c r="I32" s="26"/>
      <c r="J32" s="25"/>
      <c r="K32" s="34">
        <f>K24+K28</f>
        <v>25124.28571428571</v>
      </c>
      <c r="L32" s="25"/>
      <c r="M32" s="26"/>
      <c r="N32" s="33"/>
      <c r="O32" s="75">
        <f>O24+O28</f>
        <v>0</v>
      </c>
      <c r="P32" s="78"/>
      <c r="Q32" s="75">
        <f>Q24+Q28</f>
        <v>0</v>
      </c>
      <c r="R32" s="25"/>
      <c r="S32" s="26"/>
      <c r="T32" s="34">
        <f>Q32-K32</f>
        <v>-25124.28571428571</v>
      </c>
      <c r="U32" s="33"/>
      <c r="V32" s="7"/>
      <c r="W32" s="6"/>
      <c r="X32" s="14"/>
      <c r="Y32" s="15"/>
      <c r="Z32" s="15"/>
      <c r="AA32" s="15"/>
      <c r="AB32" s="15"/>
      <c r="AC32" s="15">
        <f t="shared" ref="AC32:AC64" si="6">AB32-Y32</f>
        <v>0</v>
      </c>
    </row>
    <row r="33" spans="2:29" s="4" customFormat="1" x14ac:dyDescent="0.25">
      <c r="B33" s="174" t="s">
        <v>69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7"/>
      <c r="W33" s="6"/>
      <c r="X33" s="18"/>
      <c r="Y33" s="16"/>
      <c r="Z33" s="16"/>
      <c r="AA33" s="16"/>
      <c r="AB33" s="16"/>
      <c r="AC33" s="16"/>
    </row>
    <row r="34" spans="2:29" s="4" customFormat="1" ht="31.5" customHeight="1" x14ac:dyDescent="0.25">
      <c r="B34" s="47" t="s">
        <v>47</v>
      </c>
      <c r="C34" s="50" t="s">
        <v>70</v>
      </c>
      <c r="D34" s="171" t="s">
        <v>82</v>
      </c>
      <c r="E34" s="50" t="s">
        <v>70</v>
      </c>
      <c r="F34" s="28" t="s">
        <v>58</v>
      </c>
      <c r="G34" s="28" t="s">
        <v>59</v>
      </c>
      <c r="H34" s="30" t="s">
        <v>12</v>
      </c>
      <c r="I34" s="30">
        <v>40</v>
      </c>
      <c r="J34" s="25" t="s">
        <v>13</v>
      </c>
      <c r="K34" s="30">
        <v>8583.2099999999991</v>
      </c>
      <c r="L34" s="25" t="s">
        <v>13</v>
      </c>
      <c r="M34" s="26" t="s">
        <v>21</v>
      </c>
      <c r="N34" s="35" t="s">
        <v>12</v>
      </c>
      <c r="O34" s="113">
        <v>0</v>
      </c>
      <c r="P34" s="78" t="s">
        <v>13</v>
      </c>
      <c r="Q34" s="113">
        <v>0</v>
      </c>
      <c r="R34" s="25" t="s">
        <v>13</v>
      </c>
      <c r="S34" s="26" t="s">
        <v>21</v>
      </c>
      <c r="T34" s="27">
        <f t="shared" ref="T34:T42" si="7">Q34-K34</f>
        <v>-8583.2099999999991</v>
      </c>
      <c r="U34" s="171" t="s">
        <v>267</v>
      </c>
      <c r="V34" s="7"/>
      <c r="W34" s="6"/>
      <c r="X34" s="18"/>
      <c r="Y34" s="16"/>
      <c r="Z34" s="16"/>
      <c r="AA34" s="16"/>
      <c r="AB34" s="16"/>
      <c r="AC34" s="16"/>
    </row>
    <row r="35" spans="2:29" s="4" customFormat="1" ht="31.5" x14ac:dyDescent="0.25">
      <c r="B35" s="48" t="s">
        <v>48</v>
      </c>
      <c r="C35" s="50" t="s">
        <v>71</v>
      </c>
      <c r="D35" s="172"/>
      <c r="E35" s="50" t="s">
        <v>71</v>
      </c>
      <c r="F35" s="28" t="s">
        <v>58</v>
      </c>
      <c r="G35" s="28" t="s">
        <v>59</v>
      </c>
      <c r="H35" s="30" t="s">
        <v>12</v>
      </c>
      <c r="I35" s="30">
        <v>2</v>
      </c>
      <c r="J35" s="25" t="s">
        <v>13</v>
      </c>
      <c r="K35" s="30">
        <v>1787.39</v>
      </c>
      <c r="L35" s="25" t="s">
        <v>13</v>
      </c>
      <c r="M35" s="26" t="s">
        <v>21</v>
      </c>
      <c r="N35" s="35" t="s">
        <v>12</v>
      </c>
      <c r="O35" s="113">
        <v>0</v>
      </c>
      <c r="P35" s="78" t="s">
        <v>13</v>
      </c>
      <c r="Q35" s="113">
        <v>0</v>
      </c>
      <c r="R35" s="25" t="s">
        <v>13</v>
      </c>
      <c r="S35" s="26" t="s">
        <v>21</v>
      </c>
      <c r="T35" s="27">
        <f t="shared" si="7"/>
        <v>-1787.39</v>
      </c>
      <c r="U35" s="172"/>
      <c r="V35" s="7"/>
      <c r="W35" s="6"/>
      <c r="X35" s="18"/>
      <c r="Y35" s="16"/>
      <c r="Z35" s="16"/>
      <c r="AA35" s="16"/>
      <c r="AB35" s="16"/>
      <c r="AC35" s="16"/>
    </row>
    <row r="36" spans="2:29" s="4" customFormat="1" ht="31.5" customHeight="1" x14ac:dyDescent="0.25">
      <c r="B36" s="49" t="s">
        <v>49</v>
      </c>
      <c r="C36" s="50" t="s">
        <v>72</v>
      </c>
      <c r="D36" s="172"/>
      <c r="E36" s="50" t="s">
        <v>72</v>
      </c>
      <c r="F36" s="28" t="s">
        <v>58</v>
      </c>
      <c r="G36" s="28" t="s">
        <v>59</v>
      </c>
      <c r="H36" s="30" t="s">
        <v>12</v>
      </c>
      <c r="I36" s="30">
        <v>2</v>
      </c>
      <c r="J36" s="25" t="s">
        <v>13</v>
      </c>
      <c r="K36" s="30">
        <v>1482.13</v>
      </c>
      <c r="L36" s="25" t="s">
        <v>13</v>
      </c>
      <c r="M36" s="26" t="s">
        <v>21</v>
      </c>
      <c r="N36" s="35" t="s">
        <v>12</v>
      </c>
      <c r="O36" s="113">
        <v>0</v>
      </c>
      <c r="P36" s="78" t="s">
        <v>13</v>
      </c>
      <c r="Q36" s="113">
        <v>0</v>
      </c>
      <c r="R36" s="25" t="s">
        <v>13</v>
      </c>
      <c r="S36" s="26" t="s">
        <v>21</v>
      </c>
      <c r="T36" s="27">
        <f t="shared" si="7"/>
        <v>-1482.13</v>
      </c>
      <c r="U36" s="173"/>
      <c r="V36" s="7"/>
      <c r="W36" s="6"/>
      <c r="X36" s="18"/>
      <c r="Y36" s="16"/>
      <c r="Z36" s="16"/>
      <c r="AA36" s="16"/>
      <c r="AB36" s="16"/>
      <c r="AC36" s="16"/>
    </row>
    <row r="37" spans="2:29" s="4" customFormat="1" ht="31.5" customHeight="1" x14ac:dyDescent="0.25">
      <c r="B37" s="47" t="s">
        <v>50</v>
      </c>
      <c r="C37" s="50" t="s">
        <v>73</v>
      </c>
      <c r="D37" s="172"/>
      <c r="E37" s="50" t="s">
        <v>73</v>
      </c>
      <c r="F37" s="28" t="s">
        <v>58</v>
      </c>
      <c r="G37" s="28" t="s">
        <v>59</v>
      </c>
      <c r="H37" s="30" t="s">
        <v>12</v>
      </c>
      <c r="I37" s="30">
        <v>70</v>
      </c>
      <c r="J37" s="25" t="s">
        <v>13</v>
      </c>
      <c r="K37" s="30">
        <v>43749.38</v>
      </c>
      <c r="L37" s="25" t="s">
        <v>13</v>
      </c>
      <c r="M37" s="26" t="s">
        <v>21</v>
      </c>
      <c r="N37" s="35" t="s">
        <v>12</v>
      </c>
      <c r="O37" s="113">
        <v>0</v>
      </c>
      <c r="P37" s="78" t="s">
        <v>13</v>
      </c>
      <c r="Q37" s="113">
        <v>0</v>
      </c>
      <c r="R37" s="25" t="s">
        <v>13</v>
      </c>
      <c r="S37" s="26" t="s">
        <v>21</v>
      </c>
      <c r="T37" s="27">
        <f t="shared" si="7"/>
        <v>-43749.38</v>
      </c>
      <c r="U37" s="171" t="s">
        <v>267</v>
      </c>
      <c r="V37" s="7"/>
      <c r="W37" s="6"/>
      <c r="X37" s="18"/>
      <c r="Y37" s="16"/>
      <c r="Z37" s="16"/>
      <c r="AA37" s="16"/>
      <c r="AB37" s="16"/>
      <c r="AC37" s="16"/>
    </row>
    <row r="38" spans="2:29" s="4" customFormat="1" ht="31.5" customHeight="1" x14ac:dyDescent="0.25">
      <c r="B38" s="48" t="s">
        <v>51</v>
      </c>
      <c r="C38" s="50" t="s">
        <v>54</v>
      </c>
      <c r="D38" s="172"/>
      <c r="E38" s="50" t="s">
        <v>54</v>
      </c>
      <c r="F38" s="28" t="s">
        <v>58</v>
      </c>
      <c r="G38" s="28" t="s">
        <v>59</v>
      </c>
      <c r="H38" s="30" t="s">
        <v>12</v>
      </c>
      <c r="I38" s="30">
        <v>10</v>
      </c>
      <c r="J38" s="25" t="s">
        <v>13</v>
      </c>
      <c r="K38" s="30">
        <v>4107.05</v>
      </c>
      <c r="L38" s="25" t="s">
        <v>13</v>
      </c>
      <c r="M38" s="26" t="s">
        <v>21</v>
      </c>
      <c r="N38" s="35" t="s">
        <v>12</v>
      </c>
      <c r="O38" s="113">
        <v>0</v>
      </c>
      <c r="P38" s="78" t="s">
        <v>13</v>
      </c>
      <c r="Q38" s="113">
        <v>0</v>
      </c>
      <c r="R38" s="25" t="s">
        <v>13</v>
      </c>
      <c r="S38" s="26" t="s">
        <v>21</v>
      </c>
      <c r="T38" s="27">
        <f t="shared" si="7"/>
        <v>-4107.05</v>
      </c>
      <c r="U38" s="173"/>
      <c r="V38" s="7"/>
      <c r="W38" s="6"/>
      <c r="X38" s="18"/>
      <c r="Y38" s="16"/>
      <c r="Z38" s="16"/>
      <c r="AA38" s="16"/>
      <c r="AB38" s="16"/>
      <c r="AC38" s="16"/>
    </row>
    <row r="39" spans="2:29" s="4" customFormat="1" ht="31.5" customHeight="1" x14ac:dyDescent="0.25">
      <c r="B39" s="49" t="s">
        <v>74</v>
      </c>
      <c r="C39" s="50" t="s">
        <v>75</v>
      </c>
      <c r="D39" s="172"/>
      <c r="E39" s="50" t="s">
        <v>75</v>
      </c>
      <c r="F39" s="28" t="s">
        <v>58</v>
      </c>
      <c r="G39" s="28" t="s">
        <v>59</v>
      </c>
      <c r="H39" s="30" t="s">
        <v>12</v>
      </c>
      <c r="I39" s="30">
        <v>1</v>
      </c>
      <c r="J39" s="25" t="s">
        <v>13</v>
      </c>
      <c r="K39" s="30">
        <v>1214.55</v>
      </c>
      <c r="L39" s="25" t="s">
        <v>13</v>
      </c>
      <c r="M39" s="26" t="s">
        <v>21</v>
      </c>
      <c r="N39" s="35" t="s">
        <v>12</v>
      </c>
      <c r="O39" s="113">
        <v>0</v>
      </c>
      <c r="P39" s="78" t="s">
        <v>13</v>
      </c>
      <c r="Q39" s="113">
        <v>0</v>
      </c>
      <c r="R39" s="25" t="s">
        <v>13</v>
      </c>
      <c r="S39" s="26" t="s">
        <v>21</v>
      </c>
      <c r="T39" s="27">
        <f t="shared" si="7"/>
        <v>-1214.55</v>
      </c>
      <c r="U39" s="171" t="s">
        <v>267</v>
      </c>
      <c r="V39" s="7"/>
      <c r="W39" s="6"/>
      <c r="X39" s="18"/>
      <c r="Y39" s="16"/>
      <c r="Z39" s="16"/>
      <c r="AA39" s="16"/>
      <c r="AB39" s="16"/>
      <c r="AC39" s="16"/>
    </row>
    <row r="40" spans="2:29" s="4" customFormat="1" ht="31.5" customHeight="1" x14ac:dyDescent="0.25">
      <c r="B40" s="47" t="s">
        <v>76</v>
      </c>
      <c r="C40" s="50" t="s">
        <v>77</v>
      </c>
      <c r="D40" s="172"/>
      <c r="E40" s="50" t="s">
        <v>77</v>
      </c>
      <c r="F40" s="28" t="s">
        <v>58</v>
      </c>
      <c r="G40" s="28" t="s">
        <v>59</v>
      </c>
      <c r="H40" s="30" t="s">
        <v>12</v>
      </c>
      <c r="I40" s="30">
        <v>1</v>
      </c>
      <c r="J40" s="25" t="s">
        <v>13</v>
      </c>
      <c r="K40" s="30">
        <v>625.45000000000005</v>
      </c>
      <c r="L40" s="25" t="s">
        <v>13</v>
      </c>
      <c r="M40" s="26" t="s">
        <v>21</v>
      </c>
      <c r="N40" s="35" t="s">
        <v>12</v>
      </c>
      <c r="O40" s="113">
        <v>0</v>
      </c>
      <c r="P40" s="78" t="s">
        <v>13</v>
      </c>
      <c r="Q40" s="113">
        <v>0</v>
      </c>
      <c r="R40" s="25" t="s">
        <v>13</v>
      </c>
      <c r="S40" s="26" t="s">
        <v>21</v>
      </c>
      <c r="T40" s="27">
        <f t="shared" si="7"/>
        <v>-625.45000000000005</v>
      </c>
      <c r="U40" s="172"/>
      <c r="V40" s="7"/>
      <c r="W40" s="6"/>
      <c r="X40" s="18"/>
      <c r="Y40" s="16"/>
      <c r="Z40" s="16"/>
      <c r="AA40" s="16"/>
      <c r="AB40" s="16"/>
      <c r="AC40" s="16"/>
    </row>
    <row r="41" spans="2:29" s="4" customFormat="1" ht="31.5" customHeight="1" x14ac:dyDescent="0.25">
      <c r="B41" s="48" t="s">
        <v>78</v>
      </c>
      <c r="C41" s="50" t="s">
        <v>79</v>
      </c>
      <c r="D41" s="172"/>
      <c r="E41" s="50" t="s">
        <v>79</v>
      </c>
      <c r="F41" s="28" t="s">
        <v>58</v>
      </c>
      <c r="G41" s="28" t="s">
        <v>59</v>
      </c>
      <c r="H41" s="30" t="s">
        <v>12</v>
      </c>
      <c r="I41" s="30">
        <v>1</v>
      </c>
      <c r="J41" s="25" t="s">
        <v>13</v>
      </c>
      <c r="K41" s="30">
        <v>888.39</v>
      </c>
      <c r="L41" s="25" t="s">
        <v>13</v>
      </c>
      <c r="M41" s="26" t="s">
        <v>21</v>
      </c>
      <c r="N41" s="35" t="s">
        <v>12</v>
      </c>
      <c r="O41" s="113">
        <v>0</v>
      </c>
      <c r="P41" s="78" t="s">
        <v>13</v>
      </c>
      <c r="Q41" s="113">
        <v>0</v>
      </c>
      <c r="R41" s="25" t="s">
        <v>13</v>
      </c>
      <c r="S41" s="26" t="s">
        <v>21</v>
      </c>
      <c r="T41" s="27">
        <f t="shared" si="7"/>
        <v>-888.39</v>
      </c>
      <c r="U41" s="172"/>
      <c r="V41" s="7"/>
      <c r="W41" s="6"/>
      <c r="X41" s="18"/>
      <c r="Y41" s="16"/>
      <c r="Z41" s="16"/>
      <c r="AA41" s="16"/>
      <c r="AB41" s="16"/>
      <c r="AC41" s="16"/>
    </row>
    <row r="42" spans="2:29" s="4" customFormat="1" ht="31.5" customHeight="1" x14ac:dyDescent="0.25">
      <c r="B42" s="49" t="s">
        <v>80</v>
      </c>
      <c r="C42" s="24" t="s">
        <v>81</v>
      </c>
      <c r="D42" s="173"/>
      <c r="E42" s="24" t="s">
        <v>81</v>
      </c>
      <c r="F42" s="28" t="s">
        <v>58</v>
      </c>
      <c r="G42" s="28" t="s">
        <v>59</v>
      </c>
      <c r="H42" s="30" t="s">
        <v>12</v>
      </c>
      <c r="I42" s="30">
        <v>1</v>
      </c>
      <c r="J42" s="25" t="s">
        <v>13</v>
      </c>
      <c r="K42" s="30">
        <v>2349.6799999999998</v>
      </c>
      <c r="L42" s="25" t="s">
        <v>13</v>
      </c>
      <c r="M42" s="26" t="s">
        <v>21</v>
      </c>
      <c r="N42" s="35" t="s">
        <v>12</v>
      </c>
      <c r="O42" s="113">
        <v>0</v>
      </c>
      <c r="P42" s="78" t="s">
        <v>13</v>
      </c>
      <c r="Q42" s="113">
        <v>0</v>
      </c>
      <c r="R42" s="25" t="s">
        <v>13</v>
      </c>
      <c r="S42" s="26" t="s">
        <v>21</v>
      </c>
      <c r="T42" s="27">
        <f t="shared" si="7"/>
        <v>-2349.6799999999998</v>
      </c>
      <c r="U42" s="173"/>
      <c r="V42" s="7"/>
      <c r="W42" s="6"/>
      <c r="X42" s="18"/>
      <c r="Y42" s="16"/>
      <c r="Z42" s="16"/>
      <c r="AA42" s="16"/>
      <c r="AB42" s="16"/>
      <c r="AC42" s="16"/>
    </row>
    <row r="43" spans="2:29" s="4" customFormat="1" ht="21.75" customHeight="1" x14ac:dyDescent="0.25">
      <c r="B43" s="36"/>
      <c r="C43" s="37" t="s">
        <v>23</v>
      </c>
      <c r="D43" s="33"/>
      <c r="E43" s="38"/>
      <c r="F43" s="25"/>
      <c r="G43" s="33"/>
      <c r="H43" s="33"/>
      <c r="I43" s="26"/>
      <c r="J43" s="25"/>
      <c r="K43" s="34">
        <f>SUM(K34:K42)</f>
        <v>64787.23</v>
      </c>
      <c r="L43" s="25"/>
      <c r="M43" s="26"/>
      <c r="N43" s="33"/>
      <c r="O43" s="75">
        <f>SUM(O34:O42)</f>
        <v>0</v>
      </c>
      <c r="P43" s="78"/>
      <c r="Q43" s="75">
        <f>SUM(Q34:Q42)</f>
        <v>0</v>
      </c>
      <c r="R43" s="25"/>
      <c r="S43" s="26"/>
      <c r="T43" s="34">
        <f>Q43-K43</f>
        <v>-64787.23</v>
      </c>
      <c r="U43" s="33"/>
      <c r="V43" s="7"/>
      <c r="W43" s="6"/>
      <c r="X43" s="18"/>
      <c r="Y43" s="16"/>
      <c r="Z43" s="16"/>
      <c r="AA43" s="16"/>
      <c r="AB43" s="16"/>
      <c r="AC43" s="16"/>
    </row>
    <row r="44" spans="2:29" s="4" customFormat="1" x14ac:dyDescent="0.25">
      <c r="B44" s="174" t="s">
        <v>18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7"/>
      <c r="W44" s="6"/>
      <c r="X44" s="14"/>
      <c r="Y44" s="15"/>
      <c r="Z44" s="15"/>
      <c r="AA44" s="15"/>
      <c r="AB44" s="15"/>
      <c r="AC44" s="15">
        <f t="shared" si="6"/>
        <v>0</v>
      </c>
    </row>
    <row r="45" spans="2:29" s="4" customFormat="1" ht="17.25" customHeight="1" x14ac:dyDescent="0.25">
      <c r="B45" s="75">
        <v>1</v>
      </c>
      <c r="C45" s="115" t="s">
        <v>46</v>
      </c>
      <c r="D45" s="84"/>
      <c r="E45" s="110"/>
      <c r="F45" s="17"/>
      <c r="G45" s="17"/>
      <c r="H45" s="53"/>
      <c r="I45" s="53"/>
      <c r="J45" s="78"/>
      <c r="K45" s="111"/>
      <c r="L45" s="78"/>
      <c r="M45" s="79"/>
      <c r="N45" s="53"/>
      <c r="O45" s="53"/>
      <c r="P45" s="78"/>
      <c r="Q45" s="80"/>
      <c r="R45" s="78"/>
      <c r="S45" s="79"/>
      <c r="T45" s="53"/>
      <c r="U45" s="17"/>
      <c r="V45" s="7"/>
      <c r="W45" s="18" t="s">
        <v>34</v>
      </c>
      <c r="X45" s="18" t="s">
        <v>35</v>
      </c>
      <c r="Y45" s="16">
        <f>(7310409.9+824320)/1.12</f>
        <v>7263151.6964285709</v>
      </c>
      <c r="Z45" s="16">
        <v>1</v>
      </c>
      <c r="AA45" s="16" t="s">
        <v>42</v>
      </c>
      <c r="AB45" s="16">
        <f>(7310409.9+824320)/1.12</f>
        <v>7263151.6964285709</v>
      </c>
      <c r="AC45" s="16">
        <f t="shared" si="6"/>
        <v>0</v>
      </c>
    </row>
    <row r="46" spans="2:29" s="4" customFormat="1" ht="72.75" customHeight="1" x14ac:dyDescent="0.25">
      <c r="B46" s="53" t="s">
        <v>47</v>
      </c>
      <c r="C46" s="110" t="s">
        <v>231</v>
      </c>
      <c r="D46" s="17" t="s">
        <v>230</v>
      </c>
      <c r="E46" s="110" t="s">
        <v>231</v>
      </c>
      <c r="F46" s="17" t="s">
        <v>58</v>
      </c>
      <c r="G46" s="17" t="s">
        <v>59</v>
      </c>
      <c r="H46" s="53" t="s">
        <v>14</v>
      </c>
      <c r="I46" s="53">
        <v>1</v>
      </c>
      <c r="J46" s="78" t="s">
        <v>13</v>
      </c>
      <c r="K46" s="53">
        <v>35822.516000000003</v>
      </c>
      <c r="L46" s="78" t="s">
        <v>13</v>
      </c>
      <c r="M46" s="79" t="s">
        <v>21</v>
      </c>
      <c r="N46" s="53" t="s">
        <v>14</v>
      </c>
      <c r="O46" s="53">
        <v>0</v>
      </c>
      <c r="P46" s="78" t="s">
        <v>13</v>
      </c>
      <c r="Q46" s="113">
        <v>0</v>
      </c>
      <c r="R46" s="78" t="s">
        <v>13</v>
      </c>
      <c r="S46" s="79" t="s">
        <v>21</v>
      </c>
      <c r="T46" s="53">
        <v>-35822.516000000003</v>
      </c>
      <c r="U46" s="17" t="s">
        <v>267</v>
      </c>
      <c r="V46" s="7"/>
      <c r="W46" s="18"/>
      <c r="X46" s="18"/>
      <c r="Y46" s="16"/>
      <c r="Z46" s="16"/>
      <c r="AA46" s="16"/>
      <c r="AB46" s="16"/>
      <c r="AC46" s="16"/>
    </row>
    <row r="47" spans="2:29" s="4" customFormat="1" ht="22.5" customHeight="1" x14ac:dyDescent="0.25">
      <c r="B47" s="53"/>
      <c r="C47" s="102" t="s">
        <v>23</v>
      </c>
      <c r="D47" s="17"/>
      <c r="E47" s="102"/>
      <c r="F47" s="78"/>
      <c r="G47" s="17"/>
      <c r="H47" s="53"/>
      <c r="I47" s="53"/>
      <c r="J47" s="78"/>
      <c r="K47" s="75">
        <f>SUM(K46:K46)</f>
        <v>35822.516000000003</v>
      </c>
      <c r="L47" s="78"/>
      <c r="M47" s="79"/>
      <c r="N47" s="17"/>
      <c r="O47" s="78"/>
      <c r="P47" s="75"/>
      <c r="Q47" s="75">
        <f>SUM(Q46:Q46)</f>
        <v>0</v>
      </c>
      <c r="R47" s="78"/>
      <c r="S47" s="79"/>
      <c r="T47" s="75">
        <f>Q47-K47</f>
        <v>-35822.516000000003</v>
      </c>
      <c r="U47" s="17"/>
      <c r="V47" s="7"/>
      <c r="W47" s="6"/>
      <c r="X47" s="18"/>
      <c r="Y47" s="16"/>
      <c r="Z47" s="16"/>
      <c r="AA47" s="16"/>
      <c r="AB47" s="16"/>
      <c r="AC47" s="16">
        <f t="shared" si="6"/>
        <v>0</v>
      </c>
    </row>
    <row r="48" spans="2:29" s="4" customFormat="1" x14ac:dyDescent="0.25">
      <c r="B48" s="174" t="s">
        <v>43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7"/>
      <c r="W48" s="6"/>
      <c r="X48" s="14"/>
      <c r="Y48" s="15"/>
      <c r="Z48" s="15"/>
      <c r="AA48" s="15"/>
      <c r="AB48" s="15"/>
      <c r="AC48" s="15">
        <f t="shared" si="6"/>
        <v>0</v>
      </c>
    </row>
    <row r="49" spans="2:29" s="4" customFormat="1" x14ac:dyDescent="0.25">
      <c r="B49" s="5">
        <v>1</v>
      </c>
      <c r="C49" s="52" t="s">
        <v>46</v>
      </c>
      <c r="D49" s="21"/>
      <c r="E49" s="52"/>
      <c r="F49" s="20"/>
      <c r="G49" s="20"/>
      <c r="H49" s="20"/>
      <c r="I49" s="20"/>
      <c r="J49" s="20"/>
      <c r="K49" s="75">
        <f>SUM(K50:K66)</f>
        <v>221315.71600000001</v>
      </c>
      <c r="L49" s="5"/>
      <c r="M49" s="5"/>
      <c r="N49" s="5"/>
      <c r="O49" s="5"/>
      <c r="P49" s="5"/>
      <c r="Q49" s="5"/>
      <c r="R49" s="5"/>
      <c r="S49" s="5"/>
      <c r="T49" s="75">
        <f>SUM(T50:T66)</f>
        <v>-221315.71600000001</v>
      </c>
      <c r="U49" s="5"/>
      <c r="V49" s="7"/>
      <c r="W49" s="6"/>
      <c r="X49" s="18"/>
      <c r="Y49" s="16"/>
      <c r="Z49" s="16"/>
      <c r="AA49" s="16"/>
      <c r="AB49" s="16"/>
      <c r="AC49" s="16"/>
    </row>
    <row r="50" spans="2:29" s="4" customFormat="1" ht="75.75" customHeight="1" x14ac:dyDescent="0.25">
      <c r="B50" s="53" t="s">
        <v>47</v>
      </c>
      <c r="C50" s="54" t="s">
        <v>88</v>
      </c>
      <c r="D50" s="193" t="s">
        <v>105</v>
      </c>
      <c r="E50" s="54" t="s">
        <v>88</v>
      </c>
      <c r="F50" s="17" t="s">
        <v>58</v>
      </c>
      <c r="G50" s="17" t="s">
        <v>59</v>
      </c>
      <c r="H50" s="60" t="s">
        <v>20</v>
      </c>
      <c r="I50" s="63">
        <v>1</v>
      </c>
      <c r="J50" s="66" t="s">
        <v>13</v>
      </c>
      <c r="K50" s="53">
        <v>13131.745999999999</v>
      </c>
      <c r="L50" s="66" t="s">
        <v>13</v>
      </c>
      <c r="M50" s="69" t="s">
        <v>21</v>
      </c>
      <c r="N50" s="60" t="s">
        <v>20</v>
      </c>
      <c r="O50" s="78">
        <v>0</v>
      </c>
      <c r="P50" s="66" t="s">
        <v>13</v>
      </c>
      <c r="Q50" s="53">
        <v>0</v>
      </c>
      <c r="R50" s="66" t="s">
        <v>13</v>
      </c>
      <c r="S50" s="66" t="s">
        <v>13</v>
      </c>
      <c r="T50" s="53">
        <f>Q50-K50</f>
        <v>-13131.745999999999</v>
      </c>
      <c r="U50" s="17" t="s">
        <v>267</v>
      </c>
      <c r="V50" s="7"/>
      <c r="W50" s="18" t="s">
        <v>36</v>
      </c>
      <c r="X50" s="18" t="s">
        <v>37</v>
      </c>
      <c r="Y50" s="16">
        <f>64021067.47/1.12</f>
        <v>57161667.383928567</v>
      </c>
      <c r="Z50" s="16">
        <f>67+51</f>
        <v>118</v>
      </c>
      <c r="AA50" s="16" t="s">
        <v>38</v>
      </c>
      <c r="AB50" s="16">
        <f>(36350945.09+27670122.38)/1.12</f>
        <v>57161667.383928567</v>
      </c>
      <c r="AC50" s="16">
        <f t="shared" si="6"/>
        <v>0</v>
      </c>
    </row>
    <row r="51" spans="2:29" s="4" customFormat="1" ht="45" x14ac:dyDescent="0.25">
      <c r="B51" s="182" t="s">
        <v>48</v>
      </c>
      <c r="C51" s="55" t="s">
        <v>89</v>
      </c>
      <c r="D51" s="193"/>
      <c r="E51" s="55" t="s">
        <v>89</v>
      </c>
      <c r="F51" s="184" t="s">
        <v>58</v>
      </c>
      <c r="G51" s="184" t="s">
        <v>59</v>
      </c>
      <c r="H51" s="186" t="s">
        <v>20</v>
      </c>
      <c r="I51" s="194">
        <v>1</v>
      </c>
      <c r="J51" s="196" t="s">
        <v>13</v>
      </c>
      <c r="K51" s="53">
        <v>2962.3040000000001</v>
      </c>
      <c r="L51" s="196" t="s">
        <v>13</v>
      </c>
      <c r="M51" s="198" t="s">
        <v>21</v>
      </c>
      <c r="N51" s="186" t="s">
        <v>20</v>
      </c>
      <c r="O51" s="78">
        <v>0</v>
      </c>
      <c r="P51" s="196" t="s">
        <v>13</v>
      </c>
      <c r="Q51" s="53">
        <v>0</v>
      </c>
      <c r="R51" s="196" t="s">
        <v>13</v>
      </c>
      <c r="S51" s="196" t="s">
        <v>13</v>
      </c>
      <c r="T51" s="53">
        <f>Q51-K51</f>
        <v>-2962.3040000000001</v>
      </c>
      <c r="U51" s="184" t="s">
        <v>267</v>
      </c>
      <c r="V51" s="7"/>
      <c r="W51" s="18"/>
      <c r="X51" s="18"/>
      <c r="Y51" s="16"/>
      <c r="Z51" s="16"/>
      <c r="AA51" s="16"/>
      <c r="AB51" s="16"/>
      <c r="AC51" s="16"/>
    </row>
    <row r="52" spans="2:29" s="4" customFormat="1" ht="46.5" customHeight="1" x14ac:dyDescent="0.25">
      <c r="B52" s="183"/>
      <c r="C52" s="55" t="s">
        <v>90</v>
      </c>
      <c r="D52" s="193"/>
      <c r="E52" s="55" t="s">
        <v>90</v>
      </c>
      <c r="F52" s="185"/>
      <c r="G52" s="185"/>
      <c r="H52" s="187"/>
      <c r="I52" s="195"/>
      <c r="J52" s="197"/>
      <c r="K52" s="53">
        <v>14740.189</v>
      </c>
      <c r="L52" s="197"/>
      <c r="M52" s="199"/>
      <c r="N52" s="187"/>
      <c r="O52" s="78">
        <v>0</v>
      </c>
      <c r="P52" s="197"/>
      <c r="Q52" s="53">
        <v>0</v>
      </c>
      <c r="R52" s="197"/>
      <c r="S52" s="197"/>
      <c r="T52" s="53">
        <f t="shared" ref="T52:T66" si="8">Q52-K52</f>
        <v>-14740.189</v>
      </c>
      <c r="U52" s="185"/>
      <c r="V52" s="7"/>
      <c r="W52" s="18"/>
      <c r="X52" s="18"/>
      <c r="Y52" s="16"/>
      <c r="Z52" s="16"/>
      <c r="AA52" s="16"/>
      <c r="AB52" s="16"/>
      <c r="AC52" s="16"/>
    </row>
    <row r="53" spans="2:29" s="4" customFormat="1" ht="52.5" customHeight="1" x14ac:dyDescent="0.25">
      <c r="B53" s="53" t="s">
        <v>49</v>
      </c>
      <c r="C53" s="56" t="s">
        <v>91</v>
      </c>
      <c r="D53" s="193"/>
      <c r="E53" s="56" t="s">
        <v>91</v>
      </c>
      <c r="F53" s="17" t="s">
        <v>58</v>
      </c>
      <c r="G53" s="17" t="s">
        <v>59</v>
      </c>
      <c r="H53" s="60" t="s">
        <v>20</v>
      </c>
      <c r="I53" s="64">
        <v>1</v>
      </c>
      <c r="J53" s="67" t="s">
        <v>13</v>
      </c>
      <c r="K53" s="59">
        <v>19554</v>
      </c>
      <c r="L53" s="67" t="s">
        <v>13</v>
      </c>
      <c r="M53" s="70" t="s">
        <v>21</v>
      </c>
      <c r="N53" s="61" t="s">
        <v>20</v>
      </c>
      <c r="O53" s="78">
        <v>0</v>
      </c>
      <c r="P53" s="83" t="s">
        <v>13</v>
      </c>
      <c r="Q53" s="53">
        <v>0</v>
      </c>
      <c r="R53" s="67" t="s">
        <v>13</v>
      </c>
      <c r="S53" s="67" t="s">
        <v>13</v>
      </c>
      <c r="T53" s="59">
        <f>Q53-K53</f>
        <v>-19554</v>
      </c>
      <c r="U53" s="17" t="s">
        <v>267</v>
      </c>
      <c r="V53" s="7"/>
      <c r="W53" s="18"/>
      <c r="X53" s="18"/>
      <c r="Y53" s="16"/>
      <c r="Z53" s="16"/>
      <c r="AA53" s="16"/>
      <c r="AB53" s="16"/>
      <c r="AC53" s="16"/>
    </row>
    <row r="54" spans="2:29" s="4" customFormat="1" ht="75" x14ac:dyDescent="0.25">
      <c r="B54" s="53" t="s">
        <v>50</v>
      </c>
      <c r="C54" s="57" t="s">
        <v>92</v>
      </c>
      <c r="D54" s="193"/>
      <c r="E54" s="57" t="s">
        <v>92</v>
      </c>
      <c r="F54" s="17" t="s">
        <v>58</v>
      </c>
      <c r="G54" s="17" t="s">
        <v>59</v>
      </c>
      <c r="H54" s="61" t="s">
        <v>20</v>
      </c>
      <c r="I54" s="64">
        <v>1</v>
      </c>
      <c r="J54" s="67" t="s">
        <v>13</v>
      </c>
      <c r="K54" s="59">
        <v>32721</v>
      </c>
      <c r="L54" s="67" t="s">
        <v>13</v>
      </c>
      <c r="M54" s="70" t="s">
        <v>21</v>
      </c>
      <c r="N54" s="61" t="s">
        <v>20</v>
      </c>
      <c r="O54" s="78">
        <v>0</v>
      </c>
      <c r="P54" s="83" t="s">
        <v>13</v>
      </c>
      <c r="Q54" s="53">
        <v>0</v>
      </c>
      <c r="R54" s="67" t="s">
        <v>13</v>
      </c>
      <c r="S54" s="67" t="s">
        <v>13</v>
      </c>
      <c r="T54" s="59">
        <f t="shared" si="8"/>
        <v>-32721</v>
      </c>
      <c r="U54" s="17" t="s">
        <v>267</v>
      </c>
      <c r="V54" s="7"/>
      <c r="W54" s="18"/>
      <c r="X54" s="18"/>
      <c r="Y54" s="16"/>
      <c r="Z54" s="16"/>
      <c r="AA54" s="16"/>
      <c r="AB54" s="16"/>
      <c r="AC54" s="16"/>
    </row>
    <row r="55" spans="2:29" s="4" customFormat="1" ht="69.75" customHeight="1" x14ac:dyDescent="0.25">
      <c r="B55" s="53" t="s">
        <v>51</v>
      </c>
      <c r="C55" s="57" t="s">
        <v>93</v>
      </c>
      <c r="D55" s="193"/>
      <c r="E55" s="57" t="s">
        <v>93</v>
      </c>
      <c r="F55" s="17" t="s">
        <v>58</v>
      </c>
      <c r="G55" s="17" t="s">
        <v>59</v>
      </c>
      <c r="H55" s="61" t="s">
        <v>20</v>
      </c>
      <c r="I55" s="64">
        <v>1</v>
      </c>
      <c r="J55" s="67" t="s">
        <v>13</v>
      </c>
      <c r="K55" s="59">
        <v>7272.6480000000001</v>
      </c>
      <c r="L55" s="67" t="s">
        <v>13</v>
      </c>
      <c r="M55" s="70" t="s">
        <v>21</v>
      </c>
      <c r="N55" s="61" t="s">
        <v>20</v>
      </c>
      <c r="O55" s="78">
        <v>0</v>
      </c>
      <c r="P55" s="83" t="s">
        <v>13</v>
      </c>
      <c r="Q55" s="53">
        <v>0</v>
      </c>
      <c r="R55" s="67" t="s">
        <v>13</v>
      </c>
      <c r="S55" s="67" t="s">
        <v>13</v>
      </c>
      <c r="T55" s="59">
        <f t="shared" si="8"/>
        <v>-7272.6480000000001</v>
      </c>
      <c r="U55" s="17" t="s">
        <v>267</v>
      </c>
      <c r="V55" s="7"/>
      <c r="W55" s="18"/>
      <c r="X55" s="18"/>
      <c r="Y55" s="16"/>
      <c r="Z55" s="16"/>
      <c r="AA55" s="16"/>
      <c r="AB55" s="16"/>
      <c r="AC55" s="16"/>
    </row>
    <row r="56" spans="2:29" s="4" customFormat="1" ht="75" x14ac:dyDescent="0.25">
      <c r="B56" s="53" t="s">
        <v>74</v>
      </c>
      <c r="C56" s="57" t="s">
        <v>94</v>
      </c>
      <c r="D56" s="193"/>
      <c r="E56" s="57" t="s">
        <v>94</v>
      </c>
      <c r="F56" s="17" t="s">
        <v>58</v>
      </c>
      <c r="G56" s="17" t="s">
        <v>59</v>
      </c>
      <c r="H56" s="61" t="s">
        <v>20</v>
      </c>
      <c r="I56" s="64">
        <v>1</v>
      </c>
      <c r="J56" s="67" t="s">
        <v>13</v>
      </c>
      <c r="K56" s="59">
        <v>19032.375</v>
      </c>
      <c r="L56" s="67" t="s">
        <v>13</v>
      </c>
      <c r="M56" s="70" t="s">
        <v>21</v>
      </c>
      <c r="N56" s="61" t="s">
        <v>20</v>
      </c>
      <c r="O56" s="78">
        <v>0</v>
      </c>
      <c r="P56" s="83" t="s">
        <v>13</v>
      </c>
      <c r="Q56" s="53">
        <v>0</v>
      </c>
      <c r="R56" s="67" t="s">
        <v>13</v>
      </c>
      <c r="S56" s="67" t="s">
        <v>13</v>
      </c>
      <c r="T56" s="59">
        <f t="shared" si="8"/>
        <v>-19032.375</v>
      </c>
      <c r="U56" s="17" t="s">
        <v>267</v>
      </c>
      <c r="V56" s="7"/>
      <c r="W56" s="18"/>
      <c r="X56" s="18"/>
      <c r="Y56" s="16"/>
      <c r="Z56" s="16"/>
      <c r="AA56" s="16"/>
      <c r="AB56" s="16"/>
      <c r="AC56" s="16"/>
    </row>
    <row r="57" spans="2:29" s="4" customFormat="1" ht="81" customHeight="1" x14ac:dyDescent="0.25">
      <c r="B57" s="53" t="s">
        <v>76</v>
      </c>
      <c r="C57" s="57" t="s">
        <v>95</v>
      </c>
      <c r="D57" s="193"/>
      <c r="E57" s="57" t="s">
        <v>95</v>
      </c>
      <c r="F57" s="17" t="s">
        <v>58</v>
      </c>
      <c r="G57" s="17" t="s">
        <v>59</v>
      </c>
      <c r="H57" s="62" t="s">
        <v>20</v>
      </c>
      <c r="I57" s="65">
        <v>1</v>
      </c>
      <c r="J57" s="68" t="s">
        <v>13</v>
      </c>
      <c r="K57" s="59">
        <v>10097.888999999999</v>
      </c>
      <c r="L57" s="68" t="s">
        <v>13</v>
      </c>
      <c r="M57" s="71" t="s">
        <v>21</v>
      </c>
      <c r="N57" s="62" t="s">
        <v>20</v>
      </c>
      <c r="O57" s="78">
        <v>0</v>
      </c>
      <c r="P57" s="68" t="s">
        <v>13</v>
      </c>
      <c r="Q57" s="53">
        <v>0</v>
      </c>
      <c r="R57" s="68" t="s">
        <v>13</v>
      </c>
      <c r="S57" s="68" t="s">
        <v>13</v>
      </c>
      <c r="T57" s="59">
        <f t="shared" si="8"/>
        <v>-10097.888999999999</v>
      </c>
      <c r="U57" s="17" t="s">
        <v>267</v>
      </c>
      <c r="V57" s="7"/>
      <c r="W57" s="18"/>
      <c r="X57" s="18"/>
      <c r="Y57" s="16"/>
      <c r="Z57" s="16"/>
      <c r="AA57" s="16"/>
      <c r="AB57" s="16"/>
      <c r="AC57" s="16"/>
    </row>
    <row r="58" spans="2:29" s="4" customFormat="1" ht="85.5" customHeight="1" x14ac:dyDescent="0.25">
      <c r="B58" s="53" t="s">
        <v>78</v>
      </c>
      <c r="C58" s="57" t="s">
        <v>96</v>
      </c>
      <c r="D58" s="193"/>
      <c r="E58" s="57" t="s">
        <v>96</v>
      </c>
      <c r="F58" s="17" t="s">
        <v>58</v>
      </c>
      <c r="G58" s="17" t="s">
        <v>59</v>
      </c>
      <c r="H58" s="61" t="s">
        <v>20</v>
      </c>
      <c r="I58" s="64">
        <v>1</v>
      </c>
      <c r="J58" s="67" t="s">
        <v>13</v>
      </c>
      <c r="K58" s="59">
        <v>16837.163</v>
      </c>
      <c r="L58" s="67" t="s">
        <v>13</v>
      </c>
      <c r="M58" s="70" t="s">
        <v>21</v>
      </c>
      <c r="N58" s="61" t="s">
        <v>20</v>
      </c>
      <c r="O58" s="78">
        <v>0</v>
      </c>
      <c r="P58" s="83" t="s">
        <v>13</v>
      </c>
      <c r="Q58" s="53">
        <v>0</v>
      </c>
      <c r="R58" s="67" t="s">
        <v>13</v>
      </c>
      <c r="S58" s="67" t="s">
        <v>13</v>
      </c>
      <c r="T58" s="59">
        <f t="shared" si="8"/>
        <v>-16837.163</v>
      </c>
      <c r="U58" s="17" t="s">
        <v>267</v>
      </c>
      <c r="V58" s="7"/>
      <c r="W58" s="18"/>
      <c r="X58" s="18"/>
      <c r="Y58" s="16"/>
      <c r="Z58" s="16"/>
      <c r="AA58" s="16"/>
      <c r="AB58" s="16"/>
      <c r="AC58" s="16"/>
    </row>
    <row r="59" spans="2:29" s="4" customFormat="1" ht="90.75" customHeight="1" x14ac:dyDescent="0.25">
      <c r="B59" s="53" t="s">
        <v>80</v>
      </c>
      <c r="C59" s="57" t="s">
        <v>97</v>
      </c>
      <c r="D59" s="193"/>
      <c r="E59" s="57" t="s">
        <v>97</v>
      </c>
      <c r="F59" s="17" t="s">
        <v>58</v>
      </c>
      <c r="G59" s="17" t="s">
        <v>59</v>
      </c>
      <c r="H59" s="61" t="s">
        <v>20</v>
      </c>
      <c r="I59" s="64">
        <v>1</v>
      </c>
      <c r="J59" s="67" t="s">
        <v>13</v>
      </c>
      <c r="K59" s="59">
        <v>20393.233</v>
      </c>
      <c r="L59" s="67" t="s">
        <v>13</v>
      </c>
      <c r="M59" s="70" t="s">
        <v>21</v>
      </c>
      <c r="N59" s="61" t="s">
        <v>20</v>
      </c>
      <c r="O59" s="78">
        <v>0</v>
      </c>
      <c r="P59" s="83" t="s">
        <v>13</v>
      </c>
      <c r="Q59" s="53">
        <v>0</v>
      </c>
      <c r="R59" s="67" t="s">
        <v>13</v>
      </c>
      <c r="S59" s="67" t="s">
        <v>13</v>
      </c>
      <c r="T59" s="59">
        <f t="shared" si="8"/>
        <v>-20393.233</v>
      </c>
      <c r="U59" s="17" t="s">
        <v>267</v>
      </c>
      <c r="V59" s="7"/>
      <c r="W59" s="18"/>
      <c r="X59" s="18"/>
      <c r="Y59" s="16"/>
      <c r="Z59" s="16"/>
      <c r="AA59" s="16"/>
      <c r="AB59" s="16"/>
      <c r="AC59" s="16"/>
    </row>
    <row r="60" spans="2:29" s="4" customFormat="1" ht="66" customHeight="1" x14ac:dyDescent="0.25">
      <c r="B60" s="53" t="s">
        <v>83</v>
      </c>
      <c r="C60" s="58" t="s">
        <v>98</v>
      </c>
      <c r="D60" s="193"/>
      <c r="E60" s="58" t="s">
        <v>98</v>
      </c>
      <c r="F60" s="17" t="s">
        <v>58</v>
      </c>
      <c r="G60" s="17" t="s">
        <v>59</v>
      </c>
      <c r="H60" s="61" t="s">
        <v>20</v>
      </c>
      <c r="I60" s="64">
        <v>1</v>
      </c>
      <c r="J60" s="67" t="s">
        <v>13</v>
      </c>
      <c r="K60" s="59">
        <v>5450.19</v>
      </c>
      <c r="L60" s="67" t="s">
        <v>13</v>
      </c>
      <c r="M60" s="70" t="s">
        <v>21</v>
      </c>
      <c r="N60" s="61" t="s">
        <v>20</v>
      </c>
      <c r="O60" s="78">
        <v>0</v>
      </c>
      <c r="P60" s="83" t="s">
        <v>13</v>
      </c>
      <c r="Q60" s="53">
        <v>0</v>
      </c>
      <c r="R60" s="67" t="s">
        <v>13</v>
      </c>
      <c r="S60" s="67" t="s">
        <v>13</v>
      </c>
      <c r="T60" s="59">
        <f t="shared" si="8"/>
        <v>-5450.19</v>
      </c>
      <c r="U60" s="17" t="s">
        <v>267</v>
      </c>
      <c r="V60" s="7"/>
      <c r="W60" s="18"/>
      <c r="X60" s="18"/>
      <c r="Y60" s="16"/>
      <c r="Z60" s="16"/>
      <c r="AA60" s="16"/>
      <c r="AB60" s="16"/>
      <c r="AC60" s="16"/>
    </row>
    <row r="61" spans="2:29" s="4" customFormat="1" ht="87" customHeight="1" x14ac:dyDescent="0.25">
      <c r="B61" s="182" t="s">
        <v>84</v>
      </c>
      <c r="C61" s="57" t="s">
        <v>99</v>
      </c>
      <c r="D61" s="193"/>
      <c r="E61" s="57" t="s">
        <v>99</v>
      </c>
      <c r="F61" s="184" t="s">
        <v>58</v>
      </c>
      <c r="G61" s="184" t="s">
        <v>59</v>
      </c>
      <c r="H61" s="186" t="s">
        <v>20</v>
      </c>
      <c r="I61" s="194">
        <v>1</v>
      </c>
      <c r="J61" s="196" t="s">
        <v>13</v>
      </c>
      <c r="K61" s="53">
        <v>969.59799999999996</v>
      </c>
      <c r="L61" s="196" t="s">
        <v>13</v>
      </c>
      <c r="M61" s="198" t="s">
        <v>21</v>
      </c>
      <c r="N61" s="186" t="s">
        <v>20</v>
      </c>
      <c r="O61" s="78">
        <v>0</v>
      </c>
      <c r="P61" s="196" t="s">
        <v>13</v>
      </c>
      <c r="Q61" s="53">
        <v>0</v>
      </c>
      <c r="R61" s="196" t="s">
        <v>13</v>
      </c>
      <c r="S61" s="196" t="s">
        <v>13</v>
      </c>
      <c r="T61" s="59">
        <f t="shared" si="8"/>
        <v>-969.59799999999996</v>
      </c>
      <c r="U61" s="17" t="s">
        <v>267</v>
      </c>
      <c r="V61" s="7"/>
      <c r="W61" s="18"/>
      <c r="X61" s="18"/>
      <c r="Y61" s="16"/>
      <c r="Z61" s="16"/>
      <c r="AA61" s="16"/>
      <c r="AB61" s="16"/>
      <c r="AC61" s="16"/>
    </row>
    <row r="62" spans="2:29" s="4" customFormat="1" ht="81.75" customHeight="1" x14ac:dyDescent="0.25">
      <c r="B62" s="183"/>
      <c r="C62" s="57" t="s">
        <v>100</v>
      </c>
      <c r="D62" s="193"/>
      <c r="E62" s="57" t="s">
        <v>100</v>
      </c>
      <c r="F62" s="185"/>
      <c r="G62" s="185"/>
      <c r="H62" s="187"/>
      <c r="I62" s="195"/>
      <c r="J62" s="197"/>
      <c r="K62" s="59">
        <v>10095.155000000001</v>
      </c>
      <c r="L62" s="197"/>
      <c r="M62" s="199"/>
      <c r="N62" s="187"/>
      <c r="O62" s="78">
        <v>0</v>
      </c>
      <c r="P62" s="197"/>
      <c r="Q62" s="53">
        <v>0</v>
      </c>
      <c r="R62" s="197"/>
      <c r="S62" s="197"/>
      <c r="T62" s="59">
        <f t="shared" si="8"/>
        <v>-10095.155000000001</v>
      </c>
      <c r="U62" s="17" t="s">
        <v>267</v>
      </c>
      <c r="V62" s="7"/>
      <c r="W62" s="18"/>
      <c r="X62" s="18"/>
      <c r="Y62" s="16"/>
      <c r="Z62" s="16"/>
      <c r="AA62" s="16"/>
      <c r="AB62" s="16"/>
      <c r="AC62" s="16"/>
    </row>
    <row r="63" spans="2:29" s="4" customFormat="1" ht="84" customHeight="1" x14ac:dyDescent="0.25">
      <c r="B63" s="182" t="s">
        <v>85</v>
      </c>
      <c r="C63" s="57" t="s">
        <v>101</v>
      </c>
      <c r="D63" s="193"/>
      <c r="E63" s="57" t="s">
        <v>101</v>
      </c>
      <c r="F63" s="184" t="s">
        <v>58</v>
      </c>
      <c r="G63" s="184" t="s">
        <v>59</v>
      </c>
      <c r="H63" s="186" t="s">
        <v>20</v>
      </c>
      <c r="I63" s="194">
        <v>1</v>
      </c>
      <c r="J63" s="196" t="s">
        <v>13</v>
      </c>
      <c r="K63" s="53">
        <v>356.23399999999998</v>
      </c>
      <c r="L63" s="196" t="s">
        <v>13</v>
      </c>
      <c r="M63" s="198" t="s">
        <v>21</v>
      </c>
      <c r="N63" s="186" t="s">
        <v>20</v>
      </c>
      <c r="O63" s="78">
        <v>0</v>
      </c>
      <c r="P63" s="196" t="s">
        <v>13</v>
      </c>
      <c r="Q63" s="53">
        <v>0</v>
      </c>
      <c r="R63" s="196" t="s">
        <v>13</v>
      </c>
      <c r="S63" s="196" t="s">
        <v>13</v>
      </c>
      <c r="T63" s="59">
        <f t="shared" si="8"/>
        <v>-356.23399999999998</v>
      </c>
      <c r="U63" s="17" t="s">
        <v>267</v>
      </c>
      <c r="V63" s="7"/>
      <c r="W63" s="18"/>
      <c r="X63" s="18"/>
      <c r="Y63" s="16"/>
      <c r="Z63" s="16"/>
      <c r="AA63" s="16"/>
      <c r="AB63" s="16"/>
      <c r="AC63" s="16"/>
    </row>
    <row r="64" spans="2:29" s="4" customFormat="1" ht="60" x14ac:dyDescent="0.25">
      <c r="B64" s="183"/>
      <c r="C64" s="57" t="s">
        <v>102</v>
      </c>
      <c r="D64" s="193"/>
      <c r="E64" s="57" t="s">
        <v>102</v>
      </c>
      <c r="F64" s="185"/>
      <c r="G64" s="185"/>
      <c r="H64" s="187"/>
      <c r="I64" s="195"/>
      <c r="J64" s="197"/>
      <c r="K64" s="53">
        <v>4685.3680000000004</v>
      </c>
      <c r="L64" s="197"/>
      <c r="M64" s="199"/>
      <c r="N64" s="187"/>
      <c r="O64" s="53">
        <v>0</v>
      </c>
      <c r="P64" s="197"/>
      <c r="Q64" s="53">
        <v>0</v>
      </c>
      <c r="R64" s="197"/>
      <c r="S64" s="197"/>
      <c r="T64" s="59">
        <f t="shared" si="8"/>
        <v>-4685.3680000000004</v>
      </c>
      <c r="U64" s="17" t="s">
        <v>267</v>
      </c>
      <c r="V64" s="7"/>
      <c r="W64" s="18" t="s">
        <v>39</v>
      </c>
      <c r="X64" s="18" t="s">
        <v>40</v>
      </c>
      <c r="Y64" s="16">
        <f>653999.99/1.12</f>
        <v>583928.56249999988</v>
      </c>
      <c r="Z64" s="16">
        <v>2</v>
      </c>
      <c r="AA64" s="16" t="s">
        <v>41</v>
      </c>
      <c r="AB64" s="16">
        <f>653999.99/1.12</f>
        <v>583928.56249999988</v>
      </c>
      <c r="AC64" s="16">
        <f t="shared" si="6"/>
        <v>0</v>
      </c>
    </row>
    <row r="65" spans="1:29" s="4" customFormat="1" ht="43.5" customHeight="1" x14ac:dyDescent="0.25">
      <c r="B65" s="59" t="s">
        <v>86</v>
      </c>
      <c r="C65" s="57" t="s">
        <v>103</v>
      </c>
      <c r="D65" s="22"/>
      <c r="E65" s="57" t="s">
        <v>103</v>
      </c>
      <c r="F65" s="17" t="s">
        <v>58</v>
      </c>
      <c r="G65" s="17" t="s">
        <v>59</v>
      </c>
      <c r="H65" s="61" t="s">
        <v>20</v>
      </c>
      <c r="I65" s="64">
        <v>1</v>
      </c>
      <c r="J65" s="67" t="s">
        <v>13</v>
      </c>
      <c r="K65" s="59">
        <v>21508.312000000002</v>
      </c>
      <c r="L65" s="67" t="s">
        <v>13</v>
      </c>
      <c r="M65" s="70" t="s">
        <v>21</v>
      </c>
      <c r="N65" s="61" t="s">
        <v>20</v>
      </c>
      <c r="O65" s="53">
        <v>0</v>
      </c>
      <c r="P65" s="83" t="s">
        <v>13</v>
      </c>
      <c r="Q65" s="53">
        <v>0</v>
      </c>
      <c r="R65" s="67" t="s">
        <v>13</v>
      </c>
      <c r="S65" s="67" t="s">
        <v>13</v>
      </c>
      <c r="T65" s="59">
        <f t="shared" si="8"/>
        <v>-21508.312000000002</v>
      </c>
      <c r="U65" s="17" t="s">
        <v>267</v>
      </c>
      <c r="V65" s="7"/>
      <c r="W65" s="18"/>
      <c r="X65" s="18"/>
      <c r="Y65" s="16"/>
      <c r="Z65" s="16"/>
      <c r="AA65" s="16"/>
      <c r="AB65" s="16"/>
      <c r="AC65" s="16"/>
    </row>
    <row r="66" spans="1:29" s="4" customFormat="1" ht="30" x14ac:dyDescent="0.25">
      <c r="B66" s="59" t="s">
        <v>87</v>
      </c>
      <c r="C66" s="57" t="s">
        <v>104</v>
      </c>
      <c r="D66" s="22"/>
      <c r="E66" s="57" t="s">
        <v>104</v>
      </c>
      <c r="F66" s="17" t="s">
        <v>58</v>
      </c>
      <c r="G66" s="17" t="s">
        <v>59</v>
      </c>
      <c r="H66" s="61" t="s">
        <v>20</v>
      </c>
      <c r="I66" s="64">
        <v>1</v>
      </c>
      <c r="J66" s="67" t="s">
        <v>13</v>
      </c>
      <c r="K66" s="59">
        <v>21508.312000000002</v>
      </c>
      <c r="L66" s="67" t="s">
        <v>13</v>
      </c>
      <c r="M66" s="70" t="s">
        <v>21</v>
      </c>
      <c r="N66" s="61" t="s">
        <v>20</v>
      </c>
      <c r="O66" s="53">
        <v>0</v>
      </c>
      <c r="P66" s="83" t="s">
        <v>13</v>
      </c>
      <c r="Q66" s="53">
        <v>0</v>
      </c>
      <c r="R66" s="67" t="s">
        <v>13</v>
      </c>
      <c r="S66" s="67" t="s">
        <v>13</v>
      </c>
      <c r="T66" s="59">
        <f t="shared" si="8"/>
        <v>-21508.312000000002</v>
      </c>
      <c r="U66" s="17" t="s">
        <v>267</v>
      </c>
      <c r="V66" s="7"/>
      <c r="W66" s="18"/>
      <c r="X66" s="18"/>
      <c r="Y66" s="16"/>
      <c r="Z66" s="16"/>
      <c r="AA66" s="16"/>
      <c r="AB66" s="16"/>
      <c r="AC66" s="16"/>
    </row>
    <row r="67" spans="1:29" s="4" customFormat="1" ht="15.75" x14ac:dyDescent="0.25">
      <c r="B67" s="75">
        <v>2</v>
      </c>
      <c r="C67" s="76" t="s">
        <v>52</v>
      </c>
      <c r="D67" s="22"/>
      <c r="E67" s="57"/>
      <c r="F67" s="17"/>
      <c r="G67" s="17"/>
      <c r="H67" s="61"/>
      <c r="I67" s="64"/>
      <c r="J67" s="67"/>
      <c r="K67" s="72">
        <f>SUM(K68:K84)</f>
        <v>53055.399999999994</v>
      </c>
      <c r="L67" s="67"/>
      <c r="M67" s="70"/>
      <c r="N67" s="61"/>
      <c r="O67" s="53"/>
      <c r="P67" s="83"/>
      <c r="Q67" s="53"/>
      <c r="R67" s="67"/>
      <c r="S67" s="67"/>
      <c r="T67" s="72">
        <f>SUM(T68:T84)</f>
        <v>-53055.399999999994</v>
      </c>
      <c r="U67" s="17"/>
      <c r="V67" s="7"/>
      <c r="W67" s="18"/>
      <c r="X67" s="18"/>
      <c r="Y67" s="16"/>
      <c r="Z67" s="16"/>
      <c r="AA67" s="16"/>
      <c r="AB67" s="16"/>
      <c r="AC67" s="16"/>
    </row>
    <row r="68" spans="1:29" s="4" customFormat="1" ht="30" x14ac:dyDescent="0.25">
      <c r="B68" s="74" t="s">
        <v>126</v>
      </c>
      <c r="C68" s="73" t="s">
        <v>109</v>
      </c>
      <c r="D68" s="22"/>
      <c r="E68" s="73" t="s">
        <v>109</v>
      </c>
      <c r="F68" s="17" t="s">
        <v>58</v>
      </c>
      <c r="G68" s="17" t="s">
        <v>59</v>
      </c>
      <c r="H68" s="60" t="s">
        <v>143</v>
      </c>
      <c r="I68" s="77">
        <v>2</v>
      </c>
      <c r="J68" s="78" t="s">
        <v>13</v>
      </c>
      <c r="K68" s="53">
        <v>742.6</v>
      </c>
      <c r="L68" s="78" t="s">
        <v>13</v>
      </c>
      <c r="M68" s="79" t="s">
        <v>21</v>
      </c>
      <c r="N68" s="60" t="s">
        <v>143</v>
      </c>
      <c r="O68" s="53">
        <v>0</v>
      </c>
      <c r="P68" s="78" t="s">
        <v>13</v>
      </c>
      <c r="Q68" s="53">
        <v>0</v>
      </c>
      <c r="R68" s="78" t="s">
        <v>13</v>
      </c>
      <c r="S68" s="79" t="s">
        <v>21</v>
      </c>
      <c r="T68" s="59">
        <f>Q68-K68</f>
        <v>-742.6</v>
      </c>
      <c r="U68" s="81" t="s">
        <v>267</v>
      </c>
      <c r="V68" s="7"/>
      <c r="W68" s="18"/>
      <c r="X68" s="18"/>
      <c r="Y68" s="16"/>
      <c r="Z68" s="16"/>
      <c r="AA68" s="16"/>
      <c r="AB68" s="16"/>
      <c r="AC68" s="16"/>
    </row>
    <row r="69" spans="1:29" s="4" customFormat="1" ht="30" x14ac:dyDescent="0.25">
      <c r="B69" s="74" t="s">
        <v>127</v>
      </c>
      <c r="C69" s="73" t="s">
        <v>110</v>
      </c>
      <c r="D69" s="22"/>
      <c r="E69" s="73" t="s">
        <v>110</v>
      </c>
      <c r="F69" s="17" t="s">
        <v>58</v>
      </c>
      <c r="G69" s="17" t="s">
        <v>59</v>
      </c>
      <c r="H69" s="60" t="s">
        <v>143</v>
      </c>
      <c r="I69" s="77">
        <v>20</v>
      </c>
      <c r="J69" s="78" t="s">
        <v>13</v>
      </c>
      <c r="K69" s="53">
        <v>4500</v>
      </c>
      <c r="L69" s="78" t="s">
        <v>13</v>
      </c>
      <c r="M69" s="79" t="s">
        <v>21</v>
      </c>
      <c r="N69" s="60" t="s">
        <v>143</v>
      </c>
      <c r="O69" s="53">
        <v>0</v>
      </c>
      <c r="P69" s="78" t="s">
        <v>13</v>
      </c>
      <c r="Q69" s="53">
        <v>0</v>
      </c>
      <c r="R69" s="78" t="s">
        <v>13</v>
      </c>
      <c r="S69" s="79" t="s">
        <v>21</v>
      </c>
      <c r="T69" s="59">
        <f t="shared" ref="T69:T84" si="9">Q69-K69</f>
        <v>-4500</v>
      </c>
      <c r="U69" s="81" t="s">
        <v>267</v>
      </c>
      <c r="V69" s="7"/>
      <c r="W69" s="18"/>
      <c r="X69" s="18"/>
      <c r="Y69" s="16"/>
      <c r="Z69" s="16"/>
      <c r="AA69" s="16"/>
      <c r="AB69" s="16"/>
      <c r="AC69" s="16"/>
    </row>
    <row r="70" spans="1:29" s="4" customFormat="1" ht="45" x14ac:dyDescent="0.25">
      <c r="B70" s="74" t="s">
        <v>128</v>
      </c>
      <c r="C70" s="73" t="s">
        <v>111</v>
      </c>
      <c r="D70" s="22"/>
      <c r="E70" s="73" t="s">
        <v>111</v>
      </c>
      <c r="F70" s="17" t="s">
        <v>58</v>
      </c>
      <c r="G70" s="17" t="s">
        <v>59</v>
      </c>
      <c r="H70" s="60" t="s">
        <v>143</v>
      </c>
      <c r="I70" s="77">
        <v>3</v>
      </c>
      <c r="J70" s="78" t="s">
        <v>13</v>
      </c>
      <c r="K70" s="53">
        <v>0</v>
      </c>
      <c r="L70" s="78" t="s">
        <v>13</v>
      </c>
      <c r="M70" s="79" t="s">
        <v>21</v>
      </c>
      <c r="N70" s="60" t="s">
        <v>143</v>
      </c>
      <c r="O70" s="53">
        <v>0</v>
      </c>
      <c r="P70" s="78" t="s">
        <v>13</v>
      </c>
      <c r="Q70" s="53">
        <v>0</v>
      </c>
      <c r="R70" s="78" t="s">
        <v>13</v>
      </c>
      <c r="S70" s="79" t="s">
        <v>21</v>
      </c>
      <c r="T70" s="59">
        <f t="shared" si="9"/>
        <v>0</v>
      </c>
      <c r="U70" s="81" t="s">
        <v>267</v>
      </c>
      <c r="V70" s="7"/>
      <c r="W70" s="18"/>
      <c r="X70" s="18"/>
      <c r="Y70" s="16"/>
      <c r="Z70" s="16"/>
      <c r="AA70" s="16"/>
      <c r="AB70" s="16"/>
      <c r="AC70" s="16"/>
    </row>
    <row r="71" spans="1:29" s="4" customFormat="1" ht="30" x14ac:dyDescent="0.25">
      <c r="B71" s="74" t="s">
        <v>129</v>
      </c>
      <c r="C71" s="73" t="s">
        <v>112</v>
      </c>
      <c r="D71" s="22"/>
      <c r="E71" s="73" t="s">
        <v>112</v>
      </c>
      <c r="F71" s="17" t="s">
        <v>58</v>
      </c>
      <c r="G71" s="17" t="s">
        <v>59</v>
      </c>
      <c r="H71" s="60" t="s">
        <v>143</v>
      </c>
      <c r="I71" s="77">
        <v>20</v>
      </c>
      <c r="J71" s="78" t="s">
        <v>13</v>
      </c>
      <c r="K71" s="53">
        <v>10740</v>
      </c>
      <c r="L71" s="78" t="s">
        <v>13</v>
      </c>
      <c r="M71" s="79" t="s">
        <v>21</v>
      </c>
      <c r="N71" s="60" t="s">
        <v>143</v>
      </c>
      <c r="O71" s="53">
        <v>0</v>
      </c>
      <c r="P71" s="78" t="s">
        <v>13</v>
      </c>
      <c r="Q71" s="53">
        <v>0</v>
      </c>
      <c r="R71" s="78" t="s">
        <v>13</v>
      </c>
      <c r="S71" s="79" t="s">
        <v>21</v>
      </c>
      <c r="T71" s="59">
        <f t="shared" si="9"/>
        <v>-10740</v>
      </c>
      <c r="U71" s="81" t="s">
        <v>267</v>
      </c>
      <c r="V71" s="7"/>
      <c r="W71" s="18"/>
      <c r="X71" s="18"/>
      <c r="Y71" s="16"/>
      <c r="Z71" s="16"/>
      <c r="AA71" s="16"/>
      <c r="AB71" s="16"/>
      <c r="AC71" s="16"/>
    </row>
    <row r="72" spans="1:29" s="4" customFormat="1" ht="30" x14ac:dyDescent="0.25">
      <c r="B72" s="74" t="s">
        <v>130</v>
      </c>
      <c r="C72" s="73" t="s">
        <v>113</v>
      </c>
      <c r="D72" s="22"/>
      <c r="E72" s="73" t="s">
        <v>113</v>
      </c>
      <c r="F72" s="17" t="s">
        <v>58</v>
      </c>
      <c r="G72" s="17" t="s">
        <v>59</v>
      </c>
      <c r="H72" s="60" t="s">
        <v>143</v>
      </c>
      <c r="I72" s="77">
        <v>1</v>
      </c>
      <c r="J72" s="78" t="s">
        <v>13</v>
      </c>
      <c r="K72" s="53">
        <v>1039</v>
      </c>
      <c r="L72" s="78" t="s">
        <v>13</v>
      </c>
      <c r="M72" s="79" t="s">
        <v>21</v>
      </c>
      <c r="N72" s="60" t="s">
        <v>143</v>
      </c>
      <c r="O72" s="53">
        <v>0</v>
      </c>
      <c r="P72" s="78" t="s">
        <v>13</v>
      </c>
      <c r="Q72" s="53">
        <v>0</v>
      </c>
      <c r="R72" s="78" t="s">
        <v>13</v>
      </c>
      <c r="S72" s="79" t="s">
        <v>21</v>
      </c>
      <c r="T72" s="59">
        <f t="shared" si="9"/>
        <v>-1039</v>
      </c>
      <c r="U72" s="81" t="s">
        <v>267</v>
      </c>
      <c r="V72" s="7"/>
      <c r="W72" s="18"/>
      <c r="X72" s="18"/>
      <c r="Y72" s="16"/>
      <c r="Z72" s="16"/>
      <c r="AA72" s="16"/>
      <c r="AB72" s="16"/>
      <c r="AC72" s="16"/>
    </row>
    <row r="73" spans="1:29" s="4" customFormat="1" ht="30" x14ac:dyDescent="0.25">
      <c r="B73" s="74" t="s">
        <v>131</v>
      </c>
      <c r="C73" s="73" t="s">
        <v>114</v>
      </c>
      <c r="D73" s="22"/>
      <c r="E73" s="73" t="s">
        <v>114</v>
      </c>
      <c r="F73" s="17" t="s">
        <v>58</v>
      </c>
      <c r="G73" s="17" t="s">
        <v>59</v>
      </c>
      <c r="H73" s="60" t="s">
        <v>143</v>
      </c>
      <c r="I73" s="77">
        <v>2</v>
      </c>
      <c r="J73" s="78" t="s">
        <v>13</v>
      </c>
      <c r="K73" s="53">
        <v>2199.8000000000002</v>
      </c>
      <c r="L73" s="78" t="s">
        <v>13</v>
      </c>
      <c r="M73" s="79" t="s">
        <v>21</v>
      </c>
      <c r="N73" s="60" t="s">
        <v>143</v>
      </c>
      <c r="O73" s="53">
        <v>0</v>
      </c>
      <c r="P73" s="78" t="s">
        <v>13</v>
      </c>
      <c r="Q73" s="53">
        <v>0</v>
      </c>
      <c r="R73" s="78" t="s">
        <v>13</v>
      </c>
      <c r="S73" s="79" t="s">
        <v>21</v>
      </c>
      <c r="T73" s="59">
        <f t="shared" si="9"/>
        <v>-2199.8000000000002</v>
      </c>
      <c r="U73" s="81" t="s">
        <v>267</v>
      </c>
      <c r="V73" s="7"/>
      <c r="W73" s="18"/>
      <c r="X73" s="18"/>
      <c r="Y73" s="16"/>
      <c r="Z73" s="16"/>
      <c r="AA73" s="16"/>
      <c r="AB73" s="16"/>
      <c r="AC73" s="16"/>
    </row>
    <row r="74" spans="1:29" s="4" customFormat="1" ht="30" x14ac:dyDescent="0.25">
      <c r="B74" s="74" t="s">
        <v>132</v>
      </c>
      <c r="C74" s="73" t="s">
        <v>115</v>
      </c>
      <c r="D74" s="22"/>
      <c r="E74" s="73" t="s">
        <v>115</v>
      </c>
      <c r="F74" s="17" t="s">
        <v>58</v>
      </c>
      <c r="G74" s="17" t="s">
        <v>59</v>
      </c>
      <c r="H74" s="60" t="s">
        <v>143</v>
      </c>
      <c r="I74" s="77">
        <v>20</v>
      </c>
      <c r="J74" s="78" t="s">
        <v>13</v>
      </c>
      <c r="K74" s="53">
        <v>9152</v>
      </c>
      <c r="L74" s="78" t="s">
        <v>13</v>
      </c>
      <c r="M74" s="79" t="s">
        <v>21</v>
      </c>
      <c r="N74" s="60" t="s">
        <v>143</v>
      </c>
      <c r="O74" s="53">
        <v>0</v>
      </c>
      <c r="P74" s="78" t="s">
        <v>13</v>
      </c>
      <c r="Q74" s="53">
        <v>0</v>
      </c>
      <c r="R74" s="78" t="s">
        <v>13</v>
      </c>
      <c r="S74" s="79" t="s">
        <v>21</v>
      </c>
      <c r="T74" s="59">
        <f t="shared" si="9"/>
        <v>-9152</v>
      </c>
      <c r="U74" s="81" t="s">
        <v>267</v>
      </c>
      <c r="V74" s="7"/>
      <c r="W74" s="18"/>
      <c r="X74" s="18"/>
      <c r="Y74" s="16"/>
      <c r="Z74" s="16"/>
      <c r="AA74" s="16"/>
      <c r="AB74" s="16"/>
      <c r="AC74" s="16"/>
    </row>
    <row r="75" spans="1:29" s="4" customFormat="1" ht="30" x14ac:dyDescent="0.25">
      <c r="B75" s="74" t="s">
        <v>133</v>
      </c>
      <c r="C75" s="73" t="s">
        <v>116</v>
      </c>
      <c r="D75" s="22"/>
      <c r="E75" s="73" t="s">
        <v>116</v>
      </c>
      <c r="F75" s="17" t="s">
        <v>58</v>
      </c>
      <c r="G75" s="17" t="s">
        <v>59</v>
      </c>
      <c r="H75" s="60" t="s">
        <v>143</v>
      </c>
      <c r="I75" s="77">
        <v>50</v>
      </c>
      <c r="J75" s="78" t="s">
        <v>13</v>
      </c>
      <c r="K75" s="53">
        <v>3515</v>
      </c>
      <c r="L75" s="78" t="s">
        <v>13</v>
      </c>
      <c r="M75" s="79" t="s">
        <v>21</v>
      </c>
      <c r="N75" s="60" t="s">
        <v>143</v>
      </c>
      <c r="O75" s="53">
        <v>0</v>
      </c>
      <c r="P75" s="78" t="s">
        <v>13</v>
      </c>
      <c r="Q75" s="53">
        <v>0</v>
      </c>
      <c r="R75" s="78" t="s">
        <v>13</v>
      </c>
      <c r="S75" s="79" t="s">
        <v>21</v>
      </c>
      <c r="T75" s="59">
        <f t="shared" si="9"/>
        <v>-3515</v>
      </c>
      <c r="U75" s="81" t="s">
        <v>267</v>
      </c>
      <c r="V75" s="7"/>
      <c r="W75" s="18"/>
      <c r="X75" s="18"/>
      <c r="Y75" s="16"/>
      <c r="Z75" s="16"/>
      <c r="AA75" s="16"/>
      <c r="AB75" s="16"/>
      <c r="AC75" s="16"/>
    </row>
    <row r="76" spans="1:29" s="4" customFormat="1" ht="30" x14ac:dyDescent="0.25">
      <c r="B76" s="74" t="s">
        <v>134</v>
      </c>
      <c r="C76" s="73" t="s">
        <v>117</v>
      </c>
      <c r="D76" s="22"/>
      <c r="E76" s="73" t="s">
        <v>117</v>
      </c>
      <c r="F76" s="17" t="s">
        <v>58</v>
      </c>
      <c r="G76" s="17" t="s">
        <v>59</v>
      </c>
      <c r="H76" s="60" t="s">
        <v>143</v>
      </c>
      <c r="I76" s="77">
        <v>30</v>
      </c>
      <c r="J76" s="78" t="s">
        <v>13</v>
      </c>
      <c r="K76" s="53">
        <v>720</v>
      </c>
      <c r="L76" s="78" t="s">
        <v>13</v>
      </c>
      <c r="M76" s="79" t="s">
        <v>21</v>
      </c>
      <c r="N76" s="60" t="s">
        <v>143</v>
      </c>
      <c r="O76" s="53">
        <v>0</v>
      </c>
      <c r="P76" s="78" t="s">
        <v>13</v>
      </c>
      <c r="Q76" s="53">
        <v>0</v>
      </c>
      <c r="R76" s="78" t="s">
        <v>13</v>
      </c>
      <c r="S76" s="79" t="s">
        <v>21</v>
      </c>
      <c r="T76" s="59">
        <f t="shared" si="9"/>
        <v>-720</v>
      </c>
      <c r="U76" s="81" t="s">
        <v>267</v>
      </c>
      <c r="V76" s="7"/>
      <c r="W76" s="18"/>
      <c r="X76" s="18"/>
      <c r="Y76" s="16"/>
      <c r="Z76" s="16"/>
      <c r="AA76" s="16"/>
      <c r="AB76" s="16"/>
      <c r="AC76" s="16"/>
    </row>
    <row r="77" spans="1:29" s="4" customFormat="1" ht="30" x14ac:dyDescent="0.25">
      <c r="B77" s="74" t="s">
        <v>135</v>
      </c>
      <c r="C77" s="73" t="s">
        <v>118</v>
      </c>
      <c r="D77" s="22"/>
      <c r="E77" s="73" t="s">
        <v>118</v>
      </c>
      <c r="F77" s="17" t="s">
        <v>58</v>
      </c>
      <c r="G77" s="17" t="s">
        <v>59</v>
      </c>
      <c r="H77" s="60" t="s">
        <v>143</v>
      </c>
      <c r="I77" s="77">
        <v>1</v>
      </c>
      <c r="J77" s="78" t="s">
        <v>13</v>
      </c>
      <c r="K77" s="53">
        <v>367</v>
      </c>
      <c r="L77" s="78" t="s">
        <v>13</v>
      </c>
      <c r="M77" s="79" t="s">
        <v>21</v>
      </c>
      <c r="N77" s="60" t="s">
        <v>143</v>
      </c>
      <c r="O77" s="53">
        <v>0</v>
      </c>
      <c r="P77" s="78" t="s">
        <v>13</v>
      </c>
      <c r="Q77" s="53">
        <v>0</v>
      </c>
      <c r="R77" s="78" t="s">
        <v>13</v>
      </c>
      <c r="S77" s="79" t="s">
        <v>21</v>
      </c>
      <c r="T77" s="59">
        <f t="shared" si="9"/>
        <v>-367</v>
      </c>
      <c r="U77" s="81" t="s">
        <v>267</v>
      </c>
      <c r="V77" s="7"/>
      <c r="W77" s="18"/>
      <c r="X77" s="18"/>
      <c r="Y77" s="16"/>
      <c r="Z77" s="16"/>
      <c r="AA77" s="16"/>
      <c r="AB77" s="16"/>
      <c r="AC77" s="16"/>
    </row>
    <row r="78" spans="1:29" s="4" customFormat="1" ht="45" x14ac:dyDescent="0.25">
      <c r="A78" s="4" t="s">
        <v>106</v>
      </c>
      <c r="B78" s="74" t="s">
        <v>136</v>
      </c>
      <c r="C78" s="73" t="s">
        <v>119</v>
      </c>
      <c r="D78" s="22"/>
      <c r="E78" s="73" t="s">
        <v>119</v>
      </c>
      <c r="F78" s="17" t="s">
        <v>58</v>
      </c>
      <c r="G78" s="17" t="s">
        <v>59</v>
      </c>
      <c r="H78" s="60" t="s">
        <v>143</v>
      </c>
      <c r="I78" s="77">
        <v>1</v>
      </c>
      <c r="J78" s="78" t="s">
        <v>13</v>
      </c>
      <c r="K78" s="53">
        <v>2988</v>
      </c>
      <c r="L78" s="78" t="s">
        <v>13</v>
      </c>
      <c r="M78" s="79" t="s">
        <v>21</v>
      </c>
      <c r="N78" s="60" t="s">
        <v>143</v>
      </c>
      <c r="O78" s="53">
        <v>0</v>
      </c>
      <c r="P78" s="78" t="s">
        <v>13</v>
      </c>
      <c r="Q78" s="53">
        <v>0</v>
      </c>
      <c r="R78" s="78" t="s">
        <v>13</v>
      </c>
      <c r="S78" s="79" t="s">
        <v>21</v>
      </c>
      <c r="T78" s="59">
        <f t="shared" si="9"/>
        <v>-2988</v>
      </c>
      <c r="U78" s="81" t="s">
        <v>267</v>
      </c>
      <c r="V78" s="7"/>
      <c r="W78" s="18"/>
      <c r="X78" s="18"/>
      <c r="Y78" s="16"/>
      <c r="Z78" s="16"/>
      <c r="AA78" s="16"/>
      <c r="AB78" s="16"/>
      <c r="AC78" s="16"/>
    </row>
    <row r="79" spans="1:29" s="4" customFormat="1" ht="30" x14ac:dyDescent="0.25">
      <c r="B79" s="74" t="s">
        <v>137</v>
      </c>
      <c r="C79" s="73" t="s">
        <v>120</v>
      </c>
      <c r="D79" s="22"/>
      <c r="E79" s="73" t="s">
        <v>120</v>
      </c>
      <c r="F79" s="17" t="s">
        <v>58</v>
      </c>
      <c r="G79" s="17" t="s">
        <v>59</v>
      </c>
      <c r="H79" s="60" t="s">
        <v>143</v>
      </c>
      <c r="I79" s="77">
        <v>10</v>
      </c>
      <c r="J79" s="78" t="s">
        <v>13</v>
      </c>
      <c r="K79" s="53">
        <v>3500</v>
      </c>
      <c r="L79" s="78" t="s">
        <v>13</v>
      </c>
      <c r="M79" s="79" t="s">
        <v>21</v>
      </c>
      <c r="N79" s="60" t="s">
        <v>143</v>
      </c>
      <c r="O79" s="53">
        <v>0</v>
      </c>
      <c r="P79" s="78" t="s">
        <v>13</v>
      </c>
      <c r="Q79" s="53">
        <v>0</v>
      </c>
      <c r="R79" s="78" t="s">
        <v>13</v>
      </c>
      <c r="S79" s="79" t="s">
        <v>21</v>
      </c>
      <c r="T79" s="59">
        <f t="shared" si="9"/>
        <v>-3500</v>
      </c>
      <c r="U79" s="81" t="s">
        <v>267</v>
      </c>
      <c r="V79" s="7"/>
      <c r="W79" s="18"/>
      <c r="X79" s="18"/>
      <c r="Y79" s="16"/>
      <c r="Z79" s="16"/>
      <c r="AA79" s="16"/>
      <c r="AB79" s="16"/>
      <c r="AC79" s="16"/>
    </row>
    <row r="80" spans="1:29" s="4" customFormat="1" ht="30" x14ac:dyDescent="0.25">
      <c r="B80" s="74" t="s">
        <v>138</v>
      </c>
      <c r="C80" s="73" t="s">
        <v>121</v>
      </c>
      <c r="D80" s="22"/>
      <c r="E80" s="73" t="s">
        <v>121</v>
      </c>
      <c r="F80" s="17" t="s">
        <v>58</v>
      </c>
      <c r="G80" s="17" t="s">
        <v>59</v>
      </c>
      <c r="H80" s="60" t="s">
        <v>143</v>
      </c>
      <c r="I80" s="77">
        <v>10</v>
      </c>
      <c r="J80" s="78" t="s">
        <v>13</v>
      </c>
      <c r="K80" s="53">
        <v>3000</v>
      </c>
      <c r="L80" s="78" t="s">
        <v>13</v>
      </c>
      <c r="M80" s="79" t="s">
        <v>21</v>
      </c>
      <c r="N80" s="60" t="s">
        <v>143</v>
      </c>
      <c r="O80" s="53">
        <v>0</v>
      </c>
      <c r="P80" s="78" t="s">
        <v>13</v>
      </c>
      <c r="Q80" s="53">
        <v>0</v>
      </c>
      <c r="R80" s="78" t="s">
        <v>13</v>
      </c>
      <c r="S80" s="79" t="s">
        <v>21</v>
      </c>
      <c r="T80" s="59">
        <f t="shared" si="9"/>
        <v>-3000</v>
      </c>
      <c r="U80" s="81" t="s">
        <v>267</v>
      </c>
      <c r="V80" s="7"/>
      <c r="W80" s="18"/>
      <c r="X80" s="18"/>
      <c r="Y80" s="16"/>
      <c r="Z80" s="16"/>
      <c r="AA80" s="16"/>
      <c r="AB80" s="16"/>
      <c r="AC80" s="16"/>
    </row>
    <row r="81" spans="2:29 16382:16384" s="4" customFormat="1" ht="30" x14ac:dyDescent="0.25">
      <c r="B81" s="74" t="s">
        <v>139</v>
      </c>
      <c r="C81" s="73" t="s">
        <v>122</v>
      </c>
      <c r="D81" s="22"/>
      <c r="E81" s="73" t="s">
        <v>122</v>
      </c>
      <c r="F81" s="17" t="s">
        <v>58</v>
      </c>
      <c r="G81" s="17" t="s">
        <v>59</v>
      </c>
      <c r="H81" s="60" t="s">
        <v>143</v>
      </c>
      <c r="I81" s="77">
        <v>55</v>
      </c>
      <c r="J81" s="78" t="s">
        <v>13</v>
      </c>
      <c r="K81" s="53">
        <v>2475</v>
      </c>
      <c r="L81" s="78" t="s">
        <v>13</v>
      </c>
      <c r="M81" s="79" t="s">
        <v>21</v>
      </c>
      <c r="N81" s="60" t="s">
        <v>143</v>
      </c>
      <c r="O81" s="53">
        <v>0</v>
      </c>
      <c r="P81" s="78" t="s">
        <v>13</v>
      </c>
      <c r="Q81" s="53">
        <v>0</v>
      </c>
      <c r="R81" s="78" t="s">
        <v>13</v>
      </c>
      <c r="S81" s="79" t="s">
        <v>21</v>
      </c>
      <c r="T81" s="59">
        <f t="shared" si="9"/>
        <v>-2475</v>
      </c>
      <c r="U81" s="81" t="s">
        <v>267</v>
      </c>
      <c r="V81" s="7"/>
      <c r="W81" s="18"/>
      <c r="X81" s="18"/>
      <c r="Y81" s="16"/>
      <c r="Z81" s="16"/>
      <c r="AA81" s="16"/>
      <c r="AB81" s="16"/>
      <c r="AC81" s="16"/>
      <c r="XFB81" s="4" t="s">
        <v>107</v>
      </c>
      <c r="XFC81" s="4" t="s">
        <v>108</v>
      </c>
    </row>
    <row r="82" spans="2:29 16382:16384" s="4" customFormat="1" ht="30" x14ac:dyDescent="0.25">
      <c r="B82" s="74" t="s">
        <v>140</v>
      </c>
      <c r="C82" s="73" t="s">
        <v>123</v>
      </c>
      <c r="D82" s="22"/>
      <c r="E82" s="73" t="s">
        <v>123</v>
      </c>
      <c r="F82" s="17" t="s">
        <v>58</v>
      </c>
      <c r="G82" s="17" t="s">
        <v>59</v>
      </c>
      <c r="H82" s="60" t="s">
        <v>143</v>
      </c>
      <c r="I82" s="77">
        <v>2</v>
      </c>
      <c r="J82" s="78" t="s">
        <v>13</v>
      </c>
      <c r="K82" s="53">
        <v>6780</v>
      </c>
      <c r="L82" s="78" t="s">
        <v>13</v>
      </c>
      <c r="M82" s="79" t="s">
        <v>21</v>
      </c>
      <c r="N82" s="60" t="s">
        <v>143</v>
      </c>
      <c r="O82" s="53">
        <v>0</v>
      </c>
      <c r="P82" s="78" t="s">
        <v>13</v>
      </c>
      <c r="Q82" s="53">
        <v>0</v>
      </c>
      <c r="R82" s="78" t="s">
        <v>13</v>
      </c>
      <c r="S82" s="79" t="s">
        <v>21</v>
      </c>
      <c r="T82" s="59">
        <f t="shared" si="9"/>
        <v>-6780</v>
      </c>
      <c r="U82" s="81" t="s">
        <v>267</v>
      </c>
      <c r="V82" s="7"/>
      <c r="W82" s="18"/>
      <c r="X82" s="18"/>
      <c r="Y82" s="16"/>
      <c r="Z82" s="16"/>
      <c r="AA82" s="16"/>
      <c r="AB82" s="16"/>
      <c r="AC82" s="16"/>
      <c r="XFD82" s="4" t="s">
        <v>106</v>
      </c>
    </row>
    <row r="83" spans="2:29 16382:16384" s="4" customFormat="1" ht="60" x14ac:dyDescent="0.25">
      <c r="B83" s="74" t="s">
        <v>141</v>
      </c>
      <c r="C83" s="73" t="s">
        <v>124</v>
      </c>
      <c r="D83" s="22"/>
      <c r="E83" s="73" t="s">
        <v>124</v>
      </c>
      <c r="F83" s="17" t="s">
        <v>58</v>
      </c>
      <c r="G83" s="17" t="s">
        <v>59</v>
      </c>
      <c r="H83" s="60" t="s">
        <v>143</v>
      </c>
      <c r="I83" s="77">
        <v>3</v>
      </c>
      <c r="J83" s="78" t="s">
        <v>13</v>
      </c>
      <c r="K83" s="53">
        <v>150</v>
      </c>
      <c r="L83" s="78" t="s">
        <v>13</v>
      </c>
      <c r="M83" s="79" t="s">
        <v>21</v>
      </c>
      <c r="N83" s="60" t="s">
        <v>143</v>
      </c>
      <c r="O83" s="53">
        <v>0</v>
      </c>
      <c r="P83" s="78" t="s">
        <v>13</v>
      </c>
      <c r="Q83" s="53">
        <v>0</v>
      </c>
      <c r="R83" s="78" t="s">
        <v>13</v>
      </c>
      <c r="S83" s="79" t="s">
        <v>21</v>
      </c>
      <c r="T83" s="59">
        <f t="shared" si="9"/>
        <v>-150</v>
      </c>
      <c r="U83" s="81" t="s">
        <v>267</v>
      </c>
      <c r="V83" s="7"/>
      <c r="W83" s="18"/>
      <c r="X83" s="18"/>
      <c r="Y83" s="16"/>
      <c r="Z83" s="16"/>
      <c r="AA83" s="16"/>
      <c r="AB83" s="16"/>
      <c r="AC83" s="16"/>
    </row>
    <row r="84" spans="2:29 16382:16384" s="4" customFormat="1" ht="30" x14ac:dyDescent="0.25">
      <c r="B84" s="74" t="s">
        <v>142</v>
      </c>
      <c r="C84" s="73" t="s">
        <v>125</v>
      </c>
      <c r="D84" s="22"/>
      <c r="E84" s="73" t="s">
        <v>125</v>
      </c>
      <c r="F84" s="17" t="s">
        <v>58</v>
      </c>
      <c r="G84" s="17" t="s">
        <v>59</v>
      </c>
      <c r="H84" s="60" t="s">
        <v>143</v>
      </c>
      <c r="I84" s="77">
        <v>2</v>
      </c>
      <c r="J84" s="78" t="s">
        <v>13</v>
      </c>
      <c r="K84" s="53">
        <v>1187</v>
      </c>
      <c r="L84" s="78" t="s">
        <v>13</v>
      </c>
      <c r="M84" s="79" t="s">
        <v>21</v>
      </c>
      <c r="N84" s="60" t="s">
        <v>143</v>
      </c>
      <c r="O84" s="53">
        <v>0</v>
      </c>
      <c r="P84" s="78" t="s">
        <v>13</v>
      </c>
      <c r="Q84" s="53">
        <v>0</v>
      </c>
      <c r="R84" s="78" t="s">
        <v>13</v>
      </c>
      <c r="S84" s="79" t="s">
        <v>21</v>
      </c>
      <c r="T84" s="59">
        <f t="shared" si="9"/>
        <v>-1187</v>
      </c>
      <c r="U84" s="81" t="s">
        <v>267</v>
      </c>
      <c r="V84" s="7"/>
      <c r="W84" s="18"/>
      <c r="X84" s="18"/>
      <c r="Y84" s="16"/>
      <c r="Z84" s="16"/>
      <c r="AA84" s="16"/>
      <c r="AB84" s="16"/>
      <c r="AC84" s="16"/>
    </row>
    <row r="85" spans="2:29 16382:16384" s="4" customFormat="1" x14ac:dyDescent="0.25">
      <c r="B85" s="74"/>
      <c r="C85" s="82" t="s">
        <v>23</v>
      </c>
      <c r="D85" s="22"/>
      <c r="E85" s="73"/>
      <c r="F85" s="17"/>
      <c r="G85" s="17"/>
      <c r="H85" s="60"/>
      <c r="I85" s="77"/>
      <c r="J85" s="78"/>
      <c r="K85" s="72">
        <f>K49+K67</f>
        <v>274371.11600000004</v>
      </c>
      <c r="L85" s="78"/>
      <c r="M85" s="79"/>
      <c r="N85" s="60"/>
      <c r="O85" s="53"/>
      <c r="P85" s="78"/>
      <c r="Q85" s="80"/>
      <c r="R85" s="78"/>
      <c r="S85" s="79"/>
      <c r="T85" s="72">
        <f>T49+T67</f>
        <v>-274371.11600000004</v>
      </c>
      <c r="U85" s="81"/>
      <c r="V85" s="7"/>
      <c r="W85" s="18"/>
      <c r="X85" s="18"/>
      <c r="Y85" s="16"/>
      <c r="Z85" s="16"/>
      <c r="AA85" s="16"/>
      <c r="AB85" s="16"/>
      <c r="AC85" s="16"/>
    </row>
    <row r="86" spans="2:29 16382:16384" s="4" customFormat="1" x14ac:dyDescent="0.25">
      <c r="B86" s="174" t="s">
        <v>175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7"/>
      <c r="W86" s="18"/>
      <c r="X86" s="18"/>
      <c r="Y86" s="16"/>
      <c r="Z86" s="16"/>
      <c r="AA86" s="16"/>
      <c r="AB86" s="16"/>
      <c r="AC86" s="16"/>
    </row>
    <row r="87" spans="2:29 16382:16384" s="4" customFormat="1" ht="15" customHeight="1" x14ac:dyDescent="0.25">
      <c r="B87" s="93">
        <v>1</v>
      </c>
      <c r="C87" s="94" t="s">
        <v>52</v>
      </c>
      <c r="D87" s="175" t="s">
        <v>176</v>
      </c>
      <c r="E87" s="94" t="s">
        <v>52</v>
      </c>
      <c r="F87" s="77"/>
      <c r="G87" s="77"/>
      <c r="H87" s="95"/>
      <c r="I87" s="95"/>
      <c r="J87" s="96"/>
      <c r="K87" s="95"/>
      <c r="L87" s="96"/>
      <c r="M87" s="97"/>
      <c r="N87" s="95"/>
      <c r="O87" s="96"/>
      <c r="P87" s="96"/>
      <c r="Q87" s="98"/>
      <c r="R87" s="96"/>
      <c r="S87" s="97"/>
      <c r="T87" s="95"/>
      <c r="U87" s="77"/>
      <c r="V87" s="7"/>
      <c r="W87" s="18"/>
      <c r="X87" s="18"/>
      <c r="Y87" s="16"/>
      <c r="Z87" s="16"/>
      <c r="AA87" s="16"/>
      <c r="AB87" s="16"/>
      <c r="AC87" s="16"/>
    </row>
    <row r="88" spans="2:29 16382:16384" s="4" customFormat="1" ht="30" x14ac:dyDescent="0.25">
      <c r="B88" s="99" t="s">
        <v>177</v>
      </c>
      <c r="C88" s="100" t="s">
        <v>178</v>
      </c>
      <c r="D88" s="176"/>
      <c r="E88" s="100" t="s">
        <v>178</v>
      </c>
      <c r="F88" s="77" t="s">
        <v>58</v>
      </c>
      <c r="G88" s="77" t="s">
        <v>59</v>
      </c>
      <c r="H88" s="77" t="s">
        <v>12</v>
      </c>
      <c r="I88" s="95">
        <v>5</v>
      </c>
      <c r="J88" s="96" t="s">
        <v>13</v>
      </c>
      <c r="K88" s="95">
        <v>2250</v>
      </c>
      <c r="L88" s="96" t="s">
        <v>13</v>
      </c>
      <c r="M88" s="97" t="s">
        <v>21</v>
      </c>
      <c r="N88" s="77" t="s">
        <v>12</v>
      </c>
      <c r="O88" s="96"/>
      <c r="P88" s="96" t="s">
        <v>13</v>
      </c>
      <c r="Q88" s="98"/>
      <c r="R88" s="96" t="s">
        <v>13</v>
      </c>
      <c r="S88" s="97" t="s">
        <v>21</v>
      </c>
      <c r="T88" s="95">
        <f t="shared" ref="T88:T95" si="10">Q88-K88</f>
        <v>-2250</v>
      </c>
      <c r="U88" s="77" t="s">
        <v>267</v>
      </c>
      <c r="V88" s="7"/>
      <c r="W88" s="18"/>
      <c r="X88" s="18"/>
      <c r="Y88" s="16"/>
      <c r="Z88" s="16"/>
      <c r="AA88" s="16"/>
      <c r="AB88" s="16"/>
      <c r="AC88" s="16"/>
    </row>
    <row r="89" spans="2:29 16382:16384" s="4" customFormat="1" ht="30" x14ac:dyDescent="0.25">
      <c r="B89" s="99" t="s">
        <v>179</v>
      </c>
      <c r="C89" s="100" t="s">
        <v>180</v>
      </c>
      <c r="D89" s="176"/>
      <c r="E89" s="100" t="s">
        <v>180</v>
      </c>
      <c r="F89" s="77" t="s">
        <v>58</v>
      </c>
      <c r="G89" s="77" t="s">
        <v>59</v>
      </c>
      <c r="H89" s="77" t="s">
        <v>181</v>
      </c>
      <c r="I89" s="95">
        <v>1</v>
      </c>
      <c r="J89" s="96" t="s">
        <v>13</v>
      </c>
      <c r="K89" s="95">
        <v>7232.14</v>
      </c>
      <c r="L89" s="96" t="s">
        <v>13</v>
      </c>
      <c r="M89" s="97" t="s">
        <v>21</v>
      </c>
      <c r="N89" s="77" t="s">
        <v>181</v>
      </c>
      <c r="O89" s="96"/>
      <c r="P89" s="96" t="s">
        <v>13</v>
      </c>
      <c r="Q89" s="98"/>
      <c r="R89" s="96" t="s">
        <v>13</v>
      </c>
      <c r="S89" s="97" t="s">
        <v>21</v>
      </c>
      <c r="T89" s="95">
        <f t="shared" si="10"/>
        <v>-7232.14</v>
      </c>
      <c r="U89" s="77" t="s">
        <v>267</v>
      </c>
      <c r="V89" s="7"/>
      <c r="W89" s="18"/>
      <c r="X89" s="18"/>
      <c r="Y89" s="16"/>
      <c r="Z89" s="16"/>
      <c r="AA89" s="16"/>
      <c r="AB89" s="16"/>
      <c r="AC89" s="16"/>
    </row>
    <row r="90" spans="2:29 16382:16384" s="4" customFormat="1" ht="30" x14ac:dyDescent="0.25">
      <c r="B90" s="99" t="s">
        <v>182</v>
      </c>
      <c r="C90" s="100" t="s">
        <v>183</v>
      </c>
      <c r="D90" s="176"/>
      <c r="E90" s="100" t="s">
        <v>183</v>
      </c>
      <c r="F90" s="77" t="s">
        <v>58</v>
      </c>
      <c r="G90" s="77" t="s">
        <v>59</v>
      </c>
      <c r="H90" s="77" t="s">
        <v>12</v>
      </c>
      <c r="I90" s="95">
        <v>6</v>
      </c>
      <c r="J90" s="96" t="s">
        <v>13</v>
      </c>
      <c r="K90" s="95">
        <v>2340</v>
      </c>
      <c r="L90" s="96" t="s">
        <v>13</v>
      </c>
      <c r="M90" s="97" t="s">
        <v>21</v>
      </c>
      <c r="N90" s="77" t="s">
        <v>12</v>
      </c>
      <c r="O90" s="96"/>
      <c r="P90" s="96" t="s">
        <v>13</v>
      </c>
      <c r="Q90" s="98"/>
      <c r="R90" s="96" t="s">
        <v>13</v>
      </c>
      <c r="S90" s="97" t="s">
        <v>21</v>
      </c>
      <c r="T90" s="95">
        <f t="shared" si="10"/>
        <v>-2340</v>
      </c>
      <c r="U90" s="77" t="s">
        <v>267</v>
      </c>
      <c r="V90" s="7"/>
      <c r="W90" s="18"/>
      <c r="X90" s="18"/>
      <c r="Y90" s="16"/>
      <c r="Z90" s="16"/>
      <c r="AA90" s="16"/>
      <c r="AB90" s="16"/>
      <c r="AC90" s="16"/>
    </row>
    <row r="91" spans="2:29 16382:16384" s="4" customFormat="1" ht="45" x14ac:dyDescent="0.25">
      <c r="B91" s="99" t="s">
        <v>184</v>
      </c>
      <c r="C91" s="100" t="s">
        <v>185</v>
      </c>
      <c r="D91" s="176"/>
      <c r="E91" s="100" t="s">
        <v>185</v>
      </c>
      <c r="F91" s="77" t="s">
        <v>58</v>
      </c>
      <c r="G91" s="77" t="s">
        <v>59</v>
      </c>
      <c r="H91" s="77" t="s">
        <v>12</v>
      </c>
      <c r="I91" s="95">
        <v>6</v>
      </c>
      <c r="J91" s="96" t="s">
        <v>13</v>
      </c>
      <c r="K91" s="95">
        <v>2640</v>
      </c>
      <c r="L91" s="96" t="s">
        <v>13</v>
      </c>
      <c r="M91" s="97" t="s">
        <v>21</v>
      </c>
      <c r="N91" s="77" t="s">
        <v>12</v>
      </c>
      <c r="O91" s="96"/>
      <c r="P91" s="96" t="s">
        <v>13</v>
      </c>
      <c r="Q91" s="98"/>
      <c r="R91" s="96" t="s">
        <v>13</v>
      </c>
      <c r="S91" s="97" t="s">
        <v>21</v>
      </c>
      <c r="T91" s="95">
        <f t="shared" si="10"/>
        <v>-2640</v>
      </c>
      <c r="U91" s="77" t="s">
        <v>267</v>
      </c>
      <c r="V91" s="7"/>
      <c r="W91" s="18"/>
      <c r="X91" s="18"/>
      <c r="Y91" s="16"/>
      <c r="Z91" s="16"/>
      <c r="AA91" s="16"/>
      <c r="AB91" s="16"/>
      <c r="AC91" s="16"/>
    </row>
    <row r="92" spans="2:29 16382:16384" s="4" customFormat="1" x14ac:dyDescent="0.25">
      <c r="B92" s="99" t="s">
        <v>186</v>
      </c>
      <c r="C92" s="101" t="s">
        <v>187</v>
      </c>
      <c r="D92" s="176"/>
      <c r="E92" s="101" t="s">
        <v>187</v>
      </c>
      <c r="F92" s="77"/>
      <c r="G92" s="77"/>
      <c r="H92" s="95"/>
      <c r="I92" s="95"/>
      <c r="J92" s="96"/>
      <c r="K92" s="95"/>
      <c r="L92" s="96"/>
      <c r="M92" s="97"/>
      <c r="N92" s="95"/>
      <c r="O92" s="96"/>
      <c r="P92" s="96"/>
      <c r="Q92" s="98"/>
      <c r="R92" s="96"/>
      <c r="S92" s="97"/>
      <c r="T92" s="95"/>
      <c r="U92" s="77"/>
      <c r="V92" s="7"/>
      <c r="W92" s="18"/>
      <c r="X92" s="18"/>
      <c r="Y92" s="16"/>
      <c r="Z92" s="16"/>
      <c r="AA92" s="16"/>
      <c r="AB92" s="16"/>
      <c r="AC92" s="16"/>
    </row>
    <row r="93" spans="2:29 16382:16384" s="4" customFormat="1" ht="30" x14ac:dyDescent="0.25">
      <c r="B93" s="99" t="s">
        <v>126</v>
      </c>
      <c r="C93" s="100" t="s">
        <v>73</v>
      </c>
      <c r="D93" s="176"/>
      <c r="E93" s="100" t="s">
        <v>73</v>
      </c>
      <c r="F93" s="77" t="s">
        <v>58</v>
      </c>
      <c r="G93" s="77" t="s">
        <v>59</v>
      </c>
      <c r="H93" s="77" t="s">
        <v>12</v>
      </c>
      <c r="I93" s="95">
        <v>6</v>
      </c>
      <c r="J93" s="96" t="s">
        <v>13</v>
      </c>
      <c r="K93" s="95">
        <v>2740.13</v>
      </c>
      <c r="L93" s="96" t="s">
        <v>13</v>
      </c>
      <c r="M93" s="97" t="s">
        <v>21</v>
      </c>
      <c r="N93" s="77" t="s">
        <v>12</v>
      </c>
      <c r="O93" s="96"/>
      <c r="P93" s="96" t="s">
        <v>13</v>
      </c>
      <c r="Q93" s="98"/>
      <c r="R93" s="96" t="s">
        <v>13</v>
      </c>
      <c r="S93" s="97" t="s">
        <v>21</v>
      </c>
      <c r="T93" s="95">
        <f t="shared" si="10"/>
        <v>-2740.13</v>
      </c>
      <c r="U93" s="77" t="s">
        <v>267</v>
      </c>
      <c r="V93" s="7"/>
      <c r="W93" s="18"/>
      <c r="X93" s="18"/>
      <c r="Y93" s="16"/>
      <c r="Z93" s="16"/>
      <c r="AA93" s="16"/>
      <c r="AB93" s="16"/>
      <c r="AC93" s="16"/>
    </row>
    <row r="94" spans="2:29 16382:16384" s="4" customFormat="1" ht="30" x14ac:dyDescent="0.25">
      <c r="B94" s="99" t="s">
        <v>127</v>
      </c>
      <c r="C94" s="100" t="s">
        <v>188</v>
      </c>
      <c r="D94" s="176"/>
      <c r="E94" s="100" t="s">
        <v>188</v>
      </c>
      <c r="F94" s="77" t="s">
        <v>58</v>
      </c>
      <c r="G94" s="77" t="s">
        <v>59</v>
      </c>
      <c r="H94" s="77" t="s">
        <v>12</v>
      </c>
      <c r="I94" s="95">
        <v>1</v>
      </c>
      <c r="J94" s="96" t="s">
        <v>13</v>
      </c>
      <c r="K94" s="95">
        <v>470</v>
      </c>
      <c r="L94" s="96" t="s">
        <v>13</v>
      </c>
      <c r="M94" s="97" t="s">
        <v>21</v>
      </c>
      <c r="N94" s="77" t="s">
        <v>12</v>
      </c>
      <c r="O94" s="96"/>
      <c r="P94" s="96" t="s">
        <v>13</v>
      </c>
      <c r="Q94" s="98"/>
      <c r="R94" s="96" t="s">
        <v>13</v>
      </c>
      <c r="S94" s="97" t="s">
        <v>21</v>
      </c>
      <c r="T94" s="95">
        <f t="shared" si="10"/>
        <v>-470</v>
      </c>
      <c r="U94" s="77" t="s">
        <v>267</v>
      </c>
      <c r="V94" s="7"/>
      <c r="W94" s="18"/>
      <c r="X94" s="18"/>
      <c r="Y94" s="16"/>
      <c r="Z94" s="16"/>
      <c r="AA94" s="16"/>
      <c r="AB94" s="16"/>
      <c r="AC94" s="16"/>
    </row>
    <row r="95" spans="2:29 16382:16384" s="4" customFormat="1" x14ac:dyDescent="0.25">
      <c r="B95" s="95"/>
      <c r="C95" s="102" t="s">
        <v>23</v>
      </c>
      <c r="D95" s="77"/>
      <c r="E95" s="102"/>
      <c r="F95" s="96"/>
      <c r="G95" s="77"/>
      <c r="H95" s="95"/>
      <c r="I95" s="95"/>
      <c r="J95" s="96"/>
      <c r="K95" s="98">
        <f>SUM(K87:K94)</f>
        <v>17672.27</v>
      </c>
      <c r="L95" s="96"/>
      <c r="M95" s="97"/>
      <c r="N95" s="77"/>
      <c r="O95" s="96"/>
      <c r="P95" s="98"/>
      <c r="Q95" s="98"/>
      <c r="R95" s="96"/>
      <c r="S95" s="97"/>
      <c r="T95" s="98">
        <f t="shared" si="10"/>
        <v>-17672.27</v>
      </c>
      <c r="U95" s="77"/>
      <c r="V95" s="7"/>
      <c r="W95" s="18"/>
      <c r="X95" s="18"/>
      <c r="Y95" s="16"/>
      <c r="Z95" s="16"/>
      <c r="AA95" s="16"/>
      <c r="AB95" s="16"/>
      <c r="AC95" s="16"/>
    </row>
    <row r="96" spans="2:29 16382:16384" s="4" customFormat="1" x14ac:dyDescent="0.25">
      <c r="B96" s="174" t="s">
        <v>220</v>
      </c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7"/>
      <c r="W96" s="18"/>
      <c r="X96" s="18"/>
      <c r="Y96" s="16"/>
      <c r="Z96" s="16"/>
      <c r="AA96" s="16"/>
      <c r="AB96" s="16"/>
      <c r="AC96" s="16"/>
    </row>
    <row r="97" spans="2:29" s="4" customFormat="1" ht="15" customHeight="1" x14ac:dyDescent="0.25">
      <c r="B97" s="74">
        <v>1</v>
      </c>
      <c r="C97" s="92" t="s">
        <v>192</v>
      </c>
      <c r="D97" s="177" t="s">
        <v>189</v>
      </c>
      <c r="E97" s="104" t="s">
        <v>192</v>
      </c>
      <c r="F97" s="17"/>
      <c r="G97" s="17"/>
      <c r="H97" s="60"/>
      <c r="I97" s="77"/>
      <c r="J97" s="78"/>
      <c r="K97" s="72">
        <v>16941.07</v>
      </c>
      <c r="L97" s="78"/>
      <c r="M97" s="79"/>
      <c r="N97" s="60"/>
      <c r="O97" s="53"/>
      <c r="P97" s="78"/>
      <c r="Q97" s="80"/>
      <c r="R97" s="78"/>
      <c r="S97" s="79"/>
      <c r="T97" s="72">
        <v>-16941.07</v>
      </c>
      <c r="U97" s="81"/>
      <c r="V97" s="7"/>
      <c r="W97" s="18"/>
      <c r="X97" s="18"/>
      <c r="Y97" s="16"/>
      <c r="Z97" s="16"/>
      <c r="AA97" s="16"/>
      <c r="AB97" s="16"/>
      <c r="AC97" s="16"/>
    </row>
    <row r="98" spans="2:29" s="109" customFormat="1" ht="60" x14ac:dyDescent="0.25">
      <c r="B98" s="74" t="s">
        <v>47</v>
      </c>
      <c r="C98" s="90" t="s">
        <v>193</v>
      </c>
      <c r="D98" s="177"/>
      <c r="E98" s="73" t="s">
        <v>193</v>
      </c>
      <c r="F98" s="17" t="s">
        <v>190</v>
      </c>
      <c r="G98" s="17" t="s">
        <v>191</v>
      </c>
      <c r="H98" s="60" t="s">
        <v>194</v>
      </c>
      <c r="I98" s="77">
        <v>1</v>
      </c>
      <c r="J98" s="78" t="s">
        <v>13</v>
      </c>
      <c r="K98" s="59">
        <v>11675.2</v>
      </c>
      <c r="L98" s="78" t="s">
        <v>13</v>
      </c>
      <c r="M98" s="79" t="s">
        <v>21</v>
      </c>
      <c r="N98" s="60" t="s">
        <v>194</v>
      </c>
      <c r="O98" s="53"/>
      <c r="P98" s="78" t="s">
        <v>13</v>
      </c>
      <c r="Q98" s="80"/>
      <c r="R98" s="78" t="s">
        <v>13</v>
      </c>
      <c r="S98" s="79" t="s">
        <v>21</v>
      </c>
      <c r="T98" s="59">
        <v>-11675.2</v>
      </c>
      <c r="U98" s="81" t="s">
        <v>267</v>
      </c>
      <c r="V98" s="106"/>
      <c r="W98" s="107"/>
      <c r="X98" s="107"/>
      <c r="Y98" s="108"/>
      <c r="Z98" s="108"/>
      <c r="AA98" s="108"/>
      <c r="AB98" s="108"/>
      <c r="AC98" s="108"/>
    </row>
    <row r="99" spans="2:29" s="109" customFormat="1" ht="75" x14ac:dyDescent="0.25">
      <c r="B99" s="74" t="s">
        <v>48</v>
      </c>
      <c r="C99" s="90" t="s">
        <v>195</v>
      </c>
      <c r="D99" s="177"/>
      <c r="E99" s="73" t="s">
        <v>195</v>
      </c>
      <c r="F99" s="17" t="s">
        <v>190</v>
      </c>
      <c r="G99" s="17" t="s">
        <v>191</v>
      </c>
      <c r="H99" s="60" t="s">
        <v>194</v>
      </c>
      <c r="I99" s="77">
        <v>1</v>
      </c>
      <c r="J99" s="78" t="s">
        <v>13</v>
      </c>
      <c r="K99" s="59">
        <v>2405.87</v>
      </c>
      <c r="L99" s="78" t="s">
        <v>13</v>
      </c>
      <c r="M99" s="79" t="s">
        <v>21</v>
      </c>
      <c r="N99" s="60" t="s">
        <v>194</v>
      </c>
      <c r="O99" s="53"/>
      <c r="P99" s="78" t="s">
        <v>13</v>
      </c>
      <c r="Q99" s="80"/>
      <c r="R99" s="78" t="s">
        <v>13</v>
      </c>
      <c r="S99" s="79" t="s">
        <v>21</v>
      </c>
      <c r="T99" s="59">
        <v>-2405.87</v>
      </c>
      <c r="U99" s="81" t="s">
        <v>267</v>
      </c>
      <c r="V99" s="106"/>
      <c r="W99" s="107"/>
      <c r="X99" s="107"/>
      <c r="Y99" s="108"/>
      <c r="Z99" s="108"/>
      <c r="AA99" s="108"/>
      <c r="AB99" s="108"/>
      <c r="AC99" s="108"/>
    </row>
    <row r="100" spans="2:29" s="4" customFormat="1" ht="75.75" customHeight="1" x14ac:dyDescent="0.25">
      <c r="B100" s="74" t="s">
        <v>49</v>
      </c>
      <c r="C100" s="90" t="s">
        <v>196</v>
      </c>
      <c r="D100" s="177"/>
      <c r="E100" s="73" t="s">
        <v>196</v>
      </c>
      <c r="F100" s="17" t="s">
        <v>190</v>
      </c>
      <c r="G100" s="17" t="s">
        <v>191</v>
      </c>
      <c r="H100" s="60" t="s">
        <v>14</v>
      </c>
      <c r="I100" s="77">
        <v>2</v>
      </c>
      <c r="J100" s="78" t="s">
        <v>13</v>
      </c>
      <c r="K100" s="72">
        <v>2860</v>
      </c>
      <c r="L100" s="78" t="s">
        <v>13</v>
      </c>
      <c r="M100" s="79" t="s">
        <v>21</v>
      </c>
      <c r="N100" s="60" t="s">
        <v>14</v>
      </c>
      <c r="O100" s="53"/>
      <c r="P100" s="78" t="s">
        <v>13</v>
      </c>
      <c r="Q100" s="80"/>
      <c r="R100" s="78" t="s">
        <v>13</v>
      </c>
      <c r="S100" s="79" t="s">
        <v>21</v>
      </c>
      <c r="T100" s="59">
        <v>-2860</v>
      </c>
      <c r="U100" s="81" t="s">
        <v>267</v>
      </c>
      <c r="V100" s="7"/>
      <c r="W100" s="18"/>
      <c r="X100" s="18"/>
      <c r="Y100" s="16"/>
      <c r="Z100" s="16"/>
      <c r="AA100" s="16"/>
      <c r="AB100" s="16"/>
      <c r="AC100" s="16"/>
    </row>
    <row r="101" spans="2:29" s="4" customFormat="1" ht="25.5" customHeight="1" x14ac:dyDescent="0.25">
      <c r="B101" s="74">
        <v>2</v>
      </c>
      <c r="C101" s="92" t="s">
        <v>197</v>
      </c>
      <c r="D101" s="177"/>
      <c r="E101" s="104" t="s">
        <v>197</v>
      </c>
      <c r="F101" s="17"/>
      <c r="G101" s="17"/>
      <c r="H101" s="60"/>
      <c r="I101" s="77"/>
      <c r="J101" s="78"/>
      <c r="K101" s="72">
        <v>83464.285714285696</v>
      </c>
      <c r="L101" s="78"/>
      <c r="M101" s="79"/>
      <c r="N101" s="60"/>
      <c r="O101" s="53"/>
      <c r="P101" s="78"/>
      <c r="Q101" s="80"/>
      <c r="R101" s="78"/>
      <c r="S101" s="79"/>
      <c r="T101" s="72">
        <v>-83464.285714285696</v>
      </c>
      <c r="U101" s="81"/>
      <c r="V101" s="7"/>
      <c r="W101" s="18"/>
      <c r="X101" s="18"/>
      <c r="Y101" s="16"/>
      <c r="Z101" s="16"/>
      <c r="AA101" s="16"/>
      <c r="AB101" s="16"/>
      <c r="AC101" s="16"/>
    </row>
    <row r="102" spans="2:29" s="4" customFormat="1" ht="30" x14ac:dyDescent="0.25">
      <c r="B102" s="74" t="s">
        <v>198</v>
      </c>
      <c r="C102" s="90" t="s">
        <v>199</v>
      </c>
      <c r="D102" s="177"/>
      <c r="E102" s="73" t="s">
        <v>199</v>
      </c>
      <c r="F102" s="17" t="s">
        <v>190</v>
      </c>
      <c r="G102" s="17" t="s">
        <v>191</v>
      </c>
      <c r="H102" s="60" t="s">
        <v>200</v>
      </c>
      <c r="I102" s="77">
        <v>123</v>
      </c>
      <c r="J102" s="78" t="s">
        <v>13</v>
      </c>
      <c r="K102" s="59">
        <v>83464.285714285696</v>
      </c>
      <c r="L102" s="78" t="s">
        <v>13</v>
      </c>
      <c r="M102" s="79" t="s">
        <v>21</v>
      </c>
      <c r="N102" s="60" t="s">
        <v>200</v>
      </c>
      <c r="O102" s="53"/>
      <c r="P102" s="78" t="s">
        <v>13</v>
      </c>
      <c r="Q102" s="80"/>
      <c r="R102" s="78" t="s">
        <v>13</v>
      </c>
      <c r="S102" s="79" t="s">
        <v>21</v>
      </c>
      <c r="T102" s="59">
        <v>-83464.285714285696</v>
      </c>
      <c r="U102" s="81" t="s">
        <v>267</v>
      </c>
      <c r="V102" s="7"/>
      <c r="W102" s="18"/>
      <c r="X102" s="18"/>
      <c r="Y102" s="16"/>
      <c r="Z102" s="16"/>
      <c r="AA102" s="16"/>
      <c r="AB102" s="16"/>
      <c r="AC102" s="16"/>
    </row>
    <row r="103" spans="2:29" s="4" customFormat="1" ht="30" x14ac:dyDescent="0.25">
      <c r="B103" s="74">
        <v>3</v>
      </c>
      <c r="C103" s="90" t="s">
        <v>201</v>
      </c>
      <c r="D103" s="177"/>
      <c r="E103" s="73" t="s">
        <v>201</v>
      </c>
      <c r="F103" s="17"/>
      <c r="G103" s="17"/>
      <c r="H103" s="60"/>
      <c r="I103" s="77"/>
      <c r="J103" s="78" t="s">
        <v>13</v>
      </c>
      <c r="K103" s="59">
        <v>114039.80089285712</v>
      </c>
      <c r="L103" s="78" t="s">
        <v>13</v>
      </c>
      <c r="M103" s="79" t="s">
        <v>21</v>
      </c>
      <c r="N103" s="60"/>
      <c r="O103" s="53"/>
      <c r="P103" s="78" t="s">
        <v>13</v>
      </c>
      <c r="Q103" s="80"/>
      <c r="R103" s="78" t="s">
        <v>13</v>
      </c>
      <c r="S103" s="79" t="s">
        <v>21</v>
      </c>
      <c r="T103" s="59">
        <v>-114039.80089285712</v>
      </c>
      <c r="U103" s="81" t="s">
        <v>267</v>
      </c>
      <c r="V103" s="7"/>
      <c r="W103" s="18"/>
      <c r="X103" s="18"/>
      <c r="Y103" s="16"/>
      <c r="Z103" s="16"/>
      <c r="AA103" s="16"/>
      <c r="AB103" s="16"/>
      <c r="AC103" s="16"/>
    </row>
    <row r="104" spans="2:29" s="4" customFormat="1" ht="30" x14ac:dyDescent="0.25">
      <c r="B104" s="74" t="s">
        <v>202</v>
      </c>
      <c r="C104" s="90" t="s">
        <v>187</v>
      </c>
      <c r="D104" s="177"/>
      <c r="E104" s="73" t="s">
        <v>187</v>
      </c>
      <c r="F104" s="17"/>
      <c r="G104" s="17"/>
      <c r="H104" s="60"/>
      <c r="I104" s="77"/>
      <c r="J104" s="78" t="s">
        <v>13</v>
      </c>
      <c r="K104" s="59">
        <v>11437.767857142859</v>
      </c>
      <c r="L104" s="78" t="s">
        <v>13</v>
      </c>
      <c r="M104" s="79" t="s">
        <v>21</v>
      </c>
      <c r="N104" s="60"/>
      <c r="O104" s="53"/>
      <c r="P104" s="78" t="s">
        <v>13</v>
      </c>
      <c r="Q104" s="80"/>
      <c r="R104" s="78" t="s">
        <v>13</v>
      </c>
      <c r="S104" s="79" t="s">
        <v>21</v>
      </c>
      <c r="T104" s="59">
        <v>-11437.767857142859</v>
      </c>
      <c r="U104" s="81" t="s">
        <v>267</v>
      </c>
      <c r="V104" s="7"/>
      <c r="W104" s="18"/>
      <c r="X104" s="18"/>
      <c r="Y104" s="16"/>
      <c r="Z104" s="16"/>
      <c r="AA104" s="16"/>
      <c r="AB104" s="16"/>
      <c r="AC104" s="16"/>
    </row>
    <row r="105" spans="2:29" s="4" customFormat="1" ht="64.5" customHeight="1" x14ac:dyDescent="0.25">
      <c r="B105" s="74" t="s">
        <v>203</v>
      </c>
      <c r="C105" s="90" t="s">
        <v>204</v>
      </c>
      <c r="D105" s="177"/>
      <c r="E105" s="73" t="s">
        <v>204</v>
      </c>
      <c r="F105" s="17" t="s">
        <v>190</v>
      </c>
      <c r="G105" s="17" t="s">
        <v>191</v>
      </c>
      <c r="H105" s="60" t="s">
        <v>200</v>
      </c>
      <c r="I105" s="77">
        <v>50</v>
      </c>
      <c r="J105" s="78" t="s">
        <v>13</v>
      </c>
      <c r="K105" s="59">
        <v>2402.6785714285716</v>
      </c>
      <c r="L105" s="78" t="s">
        <v>13</v>
      </c>
      <c r="M105" s="79" t="s">
        <v>21</v>
      </c>
      <c r="N105" s="60" t="s">
        <v>200</v>
      </c>
      <c r="O105" s="53"/>
      <c r="P105" s="78" t="s">
        <v>13</v>
      </c>
      <c r="Q105" s="80"/>
      <c r="R105" s="78" t="s">
        <v>13</v>
      </c>
      <c r="S105" s="79" t="s">
        <v>21</v>
      </c>
      <c r="T105" s="59">
        <v>-2402.6785714285716</v>
      </c>
      <c r="U105" s="81" t="s">
        <v>267</v>
      </c>
      <c r="V105" s="7"/>
      <c r="W105" s="18"/>
      <c r="X105" s="18"/>
      <c r="Y105" s="16"/>
      <c r="Z105" s="16"/>
      <c r="AA105" s="16"/>
      <c r="AB105" s="16"/>
      <c r="AC105" s="16"/>
    </row>
    <row r="106" spans="2:29" s="4" customFormat="1" ht="30" x14ac:dyDescent="0.25">
      <c r="B106" s="74" t="s">
        <v>205</v>
      </c>
      <c r="C106" s="90" t="s">
        <v>206</v>
      </c>
      <c r="D106" s="177"/>
      <c r="E106" s="73" t="s">
        <v>206</v>
      </c>
      <c r="F106" s="17" t="s">
        <v>190</v>
      </c>
      <c r="G106" s="17" t="s">
        <v>191</v>
      </c>
      <c r="H106" s="60" t="s">
        <v>200</v>
      </c>
      <c r="I106" s="77">
        <v>30</v>
      </c>
      <c r="J106" s="78" t="s">
        <v>13</v>
      </c>
      <c r="K106" s="59">
        <v>9035.0892857142862</v>
      </c>
      <c r="L106" s="78" t="s">
        <v>13</v>
      </c>
      <c r="M106" s="79" t="s">
        <v>21</v>
      </c>
      <c r="N106" s="60" t="s">
        <v>200</v>
      </c>
      <c r="O106" s="53"/>
      <c r="P106" s="78" t="s">
        <v>13</v>
      </c>
      <c r="Q106" s="80"/>
      <c r="R106" s="78" t="s">
        <v>13</v>
      </c>
      <c r="S106" s="79" t="s">
        <v>21</v>
      </c>
      <c r="T106" s="59">
        <v>-9035.0892857142862</v>
      </c>
      <c r="U106" s="81" t="s">
        <v>267</v>
      </c>
      <c r="V106" s="7"/>
      <c r="W106" s="18"/>
      <c r="X106" s="18"/>
      <c r="Y106" s="16"/>
      <c r="Z106" s="16"/>
      <c r="AA106" s="16"/>
      <c r="AB106" s="16"/>
      <c r="AC106" s="16"/>
    </row>
    <row r="107" spans="2:29" s="4" customFormat="1" ht="30" x14ac:dyDescent="0.25">
      <c r="B107" s="103" t="s">
        <v>207</v>
      </c>
      <c r="C107" s="92" t="s">
        <v>208</v>
      </c>
      <c r="D107" s="177"/>
      <c r="E107" s="104" t="s">
        <v>208</v>
      </c>
      <c r="F107" s="17"/>
      <c r="G107" s="17"/>
      <c r="H107" s="60"/>
      <c r="I107" s="77"/>
      <c r="J107" s="78" t="s">
        <v>13</v>
      </c>
      <c r="K107" s="72">
        <f>SUM(K108:K113)</f>
        <v>102602.03303571427</v>
      </c>
      <c r="L107" s="78" t="s">
        <v>13</v>
      </c>
      <c r="M107" s="79" t="s">
        <v>21</v>
      </c>
      <c r="N107" s="60"/>
      <c r="O107" s="53"/>
      <c r="P107" s="78" t="s">
        <v>13</v>
      </c>
      <c r="Q107" s="80"/>
      <c r="R107" s="78" t="s">
        <v>13</v>
      </c>
      <c r="S107" s="79" t="s">
        <v>21</v>
      </c>
      <c r="T107" s="72">
        <f>SUM(T108:T113)</f>
        <v>-102396.67603571426</v>
      </c>
      <c r="U107" s="81" t="s">
        <v>267</v>
      </c>
      <c r="V107" s="7"/>
      <c r="W107" s="18"/>
      <c r="X107" s="18"/>
      <c r="Y107" s="16"/>
      <c r="Z107" s="16"/>
      <c r="AA107" s="16"/>
      <c r="AB107" s="16"/>
      <c r="AC107" s="16"/>
    </row>
    <row r="108" spans="2:29" s="4" customFormat="1" ht="30" x14ac:dyDescent="0.25">
      <c r="B108" s="74" t="s">
        <v>209</v>
      </c>
      <c r="C108" s="90" t="s">
        <v>75</v>
      </c>
      <c r="D108" s="177"/>
      <c r="E108" s="73" t="s">
        <v>75</v>
      </c>
      <c r="F108" s="17" t="s">
        <v>190</v>
      </c>
      <c r="G108" s="17" t="s">
        <v>191</v>
      </c>
      <c r="H108" s="60" t="s">
        <v>200</v>
      </c>
      <c r="I108" s="77">
        <v>16</v>
      </c>
      <c r="J108" s="78" t="s">
        <v>13</v>
      </c>
      <c r="K108" s="59">
        <v>5433.6</v>
      </c>
      <c r="L108" s="78" t="s">
        <v>13</v>
      </c>
      <c r="M108" s="79" t="s">
        <v>21</v>
      </c>
      <c r="N108" s="60" t="s">
        <v>200</v>
      </c>
      <c r="O108" s="53"/>
      <c r="P108" s="78" t="s">
        <v>13</v>
      </c>
      <c r="Q108" s="80"/>
      <c r="R108" s="78" t="s">
        <v>13</v>
      </c>
      <c r="S108" s="79" t="s">
        <v>21</v>
      </c>
      <c r="T108" s="59">
        <v>-5433.6</v>
      </c>
      <c r="U108" s="81" t="s">
        <v>267</v>
      </c>
      <c r="V108" s="7"/>
      <c r="W108" s="18"/>
      <c r="X108" s="18"/>
      <c r="Y108" s="16"/>
      <c r="Z108" s="16"/>
      <c r="AA108" s="16"/>
      <c r="AB108" s="16"/>
      <c r="AC108" s="16"/>
    </row>
    <row r="109" spans="2:29" s="4" customFormat="1" ht="30" x14ac:dyDescent="0.25">
      <c r="B109" s="74" t="s">
        <v>210</v>
      </c>
      <c r="C109" s="90" t="s">
        <v>77</v>
      </c>
      <c r="D109" s="177"/>
      <c r="E109" s="73" t="s">
        <v>77</v>
      </c>
      <c r="F109" s="17" t="s">
        <v>190</v>
      </c>
      <c r="G109" s="17" t="s">
        <v>191</v>
      </c>
      <c r="H109" s="60" t="s">
        <v>211</v>
      </c>
      <c r="I109" s="77">
        <v>6</v>
      </c>
      <c r="J109" s="78" t="s">
        <v>13</v>
      </c>
      <c r="K109" s="59">
        <v>2218.8000000000002</v>
      </c>
      <c r="L109" s="78" t="s">
        <v>13</v>
      </c>
      <c r="M109" s="79" t="s">
        <v>21</v>
      </c>
      <c r="N109" s="60" t="s">
        <v>211</v>
      </c>
      <c r="O109" s="53"/>
      <c r="P109" s="78" t="s">
        <v>13</v>
      </c>
      <c r="Q109" s="80"/>
      <c r="R109" s="78" t="s">
        <v>13</v>
      </c>
      <c r="S109" s="79" t="s">
        <v>21</v>
      </c>
      <c r="T109" s="59">
        <v>-2218.8000000000002</v>
      </c>
      <c r="U109" s="81" t="s">
        <v>267</v>
      </c>
      <c r="V109" s="7"/>
      <c r="W109" s="18"/>
      <c r="X109" s="18"/>
      <c r="Y109" s="16"/>
      <c r="Z109" s="16"/>
      <c r="AA109" s="16"/>
      <c r="AB109" s="16"/>
      <c r="AC109" s="16"/>
    </row>
    <row r="110" spans="2:29" s="4" customFormat="1" ht="30" x14ac:dyDescent="0.25">
      <c r="B110" s="74" t="s">
        <v>212</v>
      </c>
      <c r="C110" s="90" t="s">
        <v>213</v>
      </c>
      <c r="D110" s="177"/>
      <c r="E110" s="73" t="s">
        <v>213</v>
      </c>
      <c r="F110" s="17" t="s">
        <v>190</v>
      </c>
      <c r="G110" s="17" t="s">
        <v>191</v>
      </c>
      <c r="H110" s="60" t="s">
        <v>200</v>
      </c>
      <c r="I110" s="77">
        <v>3</v>
      </c>
      <c r="J110" s="78" t="s">
        <v>13</v>
      </c>
      <c r="K110" s="59">
        <v>407.07589285714278</v>
      </c>
      <c r="L110" s="78" t="s">
        <v>13</v>
      </c>
      <c r="M110" s="79" t="s">
        <v>21</v>
      </c>
      <c r="N110" s="60" t="s">
        <v>200</v>
      </c>
      <c r="O110" s="53"/>
      <c r="P110" s="78" t="s">
        <v>13</v>
      </c>
      <c r="Q110" s="80"/>
      <c r="R110" s="78" t="s">
        <v>13</v>
      </c>
      <c r="S110" s="79" t="s">
        <v>21</v>
      </c>
      <c r="T110" s="59">
        <v>-407.07589285714278</v>
      </c>
      <c r="U110" s="81" t="s">
        <v>267</v>
      </c>
      <c r="V110" s="7"/>
      <c r="W110" s="18"/>
      <c r="X110" s="18"/>
      <c r="Y110" s="16"/>
      <c r="Z110" s="16"/>
      <c r="AA110" s="16"/>
      <c r="AB110" s="16"/>
      <c r="AC110" s="16"/>
    </row>
    <row r="111" spans="2:29" s="4" customFormat="1" ht="30" x14ac:dyDescent="0.25">
      <c r="B111" s="74" t="s">
        <v>214</v>
      </c>
      <c r="C111" s="90" t="s">
        <v>215</v>
      </c>
      <c r="D111" s="177"/>
      <c r="E111" s="73" t="s">
        <v>215</v>
      </c>
      <c r="F111" s="17" t="s">
        <v>190</v>
      </c>
      <c r="G111" s="17" t="s">
        <v>191</v>
      </c>
      <c r="H111" s="60" t="s">
        <v>200</v>
      </c>
      <c r="I111" s="77">
        <v>13</v>
      </c>
      <c r="J111" s="78" t="s">
        <v>13</v>
      </c>
      <c r="K111" s="59">
        <v>94017.85714285713</v>
      </c>
      <c r="L111" s="78" t="s">
        <v>13</v>
      </c>
      <c r="M111" s="79" t="s">
        <v>21</v>
      </c>
      <c r="N111" s="60" t="s">
        <v>200</v>
      </c>
      <c r="O111" s="53"/>
      <c r="P111" s="78" t="s">
        <v>13</v>
      </c>
      <c r="Q111" s="80"/>
      <c r="R111" s="78" t="s">
        <v>13</v>
      </c>
      <c r="S111" s="79" t="s">
        <v>21</v>
      </c>
      <c r="T111" s="59">
        <v>-94017.85714285713</v>
      </c>
      <c r="U111" s="81" t="s">
        <v>267</v>
      </c>
      <c r="V111" s="7"/>
      <c r="W111" s="18"/>
      <c r="X111" s="18"/>
      <c r="Y111" s="16"/>
      <c r="Z111" s="16"/>
      <c r="AA111" s="16"/>
      <c r="AB111" s="16"/>
      <c r="AC111" s="16"/>
    </row>
    <row r="112" spans="2:29" s="4" customFormat="1" ht="30" x14ac:dyDescent="0.25">
      <c r="B112" s="74" t="s">
        <v>216</v>
      </c>
      <c r="C112" s="90" t="s">
        <v>217</v>
      </c>
      <c r="D112" s="177"/>
      <c r="E112" s="73" t="s">
        <v>217</v>
      </c>
      <c r="F112" s="17" t="s">
        <v>190</v>
      </c>
      <c r="G112" s="17" t="s">
        <v>191</v>
      </c>
      <c r="H112" s="60" t="s">
        <v>194</v>
      </c>
      <c r="I112" s="77">
        <v>3</v>
      </c>
      <c r="J112" s="78" t="s">
        <v>13</v>
      </c>
      <c r="K112" s="59">
        <v>187.49999999999997</v>
      </c>
      <c r="L112" s="78" t="s">
        <v>13</v>
      </c>
      <c r="M112" s="79" t="s">
        <v>21</v>
      </c>
      <c r="N112" s="60" t="s">
        <v>194</v>
      </c>
      <c r="O112" s="53"/>
      <c r="P112" s="78" t="s">
        <v>13</v>
      </c>
      <c r="Q112" s="80">
        <v>205.357</v>
      </c>
      <c r="R112" s="78" t="s">
        <v>13</v>
      </c>
      <c r="S112" s="79" t="s">
        <v>21</v>
      </c>
      <c r="T112" s="59">
        <v>17.857000000000028</v>
      </c>
      <c r="U112" s="81" t="s">
        <v>267</v>
      </c>
      <c r="V112" s="7"/>
      <c r="W112" s="18"/>
      <c r="X112" s="18"/>
      <c r="Y112" s="16"/>
      <c r="Z112" s="16"/>
      <c r="AA112" s="16"/>
      <c r="AB112" s="16"/>
      <c r="AC112" s="16"/>
    </row>
    <row r="113" spans="2:29" s="4" customFormat="1" ht="45" x14ac:dyDescent="0.25">
      <c r="B113" s="74" t="s">
        <v>218</v>
      </c>
      <c r="C113" s="90" t="s">
        <v>219</v>
      </c>
      <c r="D113" s="177"/>
      <c r="E113" s="73" t="s">
        <v>219</v>
      </c>
      <c r="F113" s="17" t="s">
        <v>190</v>
      </c>
      <c r="G113" s="17" t="s">
        <v>191</v>
      </c>
      <c r="H113" s="60" t="s">
        <v>14</v>
      </c>
      <c r="I113" s="77">
        <v>1</v>
      </c>
      <c r="J113" s="78" t="s">
        <v>13</v>
      </c>
      <c r="K113" s="59">
        <v>337.2</v>
      </c>
      <c r="L113" s="78" t="s">
        <v>13</v>
      </c>
      <c r="M113" s="79" t="s">
        <v>21</v>
      </c>
      <c r="N113" s="60" t="s">
        <v>14</v>
      </c>
      <c r="O113" s="53"/>
      <c r="P113" s="78" t="s">
        <v>13</v>
      </c>
      <c r="Q113" s="80"/>
      <c r="R113" s="78" t="s">
        <v>13</v>
      </c>
      <c r="S113" s="79" t="s">
        <v>21</v>
      </c>
      <c r="T113" s="59">
        <v>-337.2</v>
      </c>
      <c r="U113" s="81" t="s">
        <v>267</v>
      </c>
      <c r="V113" s="7"/>
      <c r="W113" s="18"/>
      <c r="X113" s="18"/>
      <c r="Y113" s="16"/>
      <c r="Z113" s="16"/>
      <c r="AA113" s="16"/>
      <c r="AB113" s="16"/>
      <c r="AC113" s="16"/>
    </row>
    <row r="114" spans="2:29" s="4" customFormat="1" x14ac:dyDescent="0.25">
      <c r="B114" s="74"/>
      <c r="C114" s="82" t="s">
        <v>23</v>
      </c>
      <c r="D114" s="19"/>
      <c r="E114" s="73"/>
      <c r="F114" s="17"/>
      <c r="G114" s="17"/>
      <c r="H114" s="60"/>
      <c r="I114" s="77"/>
      <c r="J114" s="78"/>
      <c r="K114" s="72">
        <f>K97+K101+K103</f>
        <v>214445.15660714282</v>
      </c>
      <c r="L114" s="78"/>
      <c r="M114" s="79"/>
      <c r="N114" s="60"/>
      <c r="O114" s="53"/>
      <c r="P114" s="78"/>
      <c r="Q114" s="105">
        <f>SUM(Q98:Q113)</f>
        <v>205.357</v>
      </c>
      <c r="R114" s="78"/>
      <c r="S114" s="79"/>
      <c r="T114" s="72">
        <f>Q114-K114</f>
        <v>-214239.79960714284</v>
      </c>
      <c r="U114" s="81"/>
      <c r="V114" s="7"/>
      <c r="W114" s="18"/>
      <c r="X114" s="18"/>
      <c r="Y114" s="16"/>
      <c r="Z114" s="16"/>
      <c r="AA114" s="16"/>
      <c r="AB114" s="16"/>
      <c r="AC114" s="16"/>
    </row>
    <row r="115" spans="2:29" s="4" customFormat="1" x14ac:dyDescent="0.25">
      <c r="B115" s="174" t="s">
        <v>229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7"/>
      <c r="W115" s="18"/>
      <c r="X115" s="18"/>
      <c r="Y115" s="16"/>
      <c r="Z115" s="16"/>
      <c r="AA115" s="16"/>
      <c r="AB115" s="16"/>
      <c r="AC115" s="16"/>
    </row>
    <row r="116" spans="2:29" s="4" customFormat="1" ht="15" customHeight="1" x14ac:dyDescent="0.25">
      <c r="B116" s="93">
        <v>1</v>
      </c>
      <c r="C116" s="94" t="s">
        <v>221</v>
      </c>
      <c r="D116" s="175" t="s">
        <v>222</v>
      </c>
      <c r="E116" s="94" t="str">
        <f t="shared" ref="E116:E122" si="11">C116</f>
        <v>Приобретение мебели</v>
      </c>
      <c r="F116" s="77"/>
      <c r="G116" s="77"/>
      <c r="H116" s="95"/>
      <c r="I116" s="95"/>
      <c r="J116" s="96"/>
      <c r="K116" s="95"/>
      <c r="L116" s="96"/>
      <c r="M116" s="97"/>
      <c r="N116" s="95"/>
      <c r="O116" s="96"/>
      <c r="P116" s="96"/>
      <c r="Q116" s="98"/>
      <c r="R116" s="96"/>
      <c r="S116" s="97"/>
      <c r="T116" s="95"/>
      <c r="U116" s="77"/>
      <c r="V116" s="7"/>
      <c r="W116" s="18"/>
      <c r="X116" s="18"/>
      <c r="Y116" s="16"/>
      <c r="Z116" s="16"/>
      <c r="AA116" s="16"/>
      <c r="AB116" s="16"/>
      <c r="AC116" s="16"/>
    </row>
    <row r="117" spans="2:29" s="4" customFormat="1" ht="30" x14ac:dyDescent="0.25">
      <c r="B117" s="99" t="s">
        <v>177</v>
      </c>
      <c r="C117" s="100" t="s">
        <v>223</v>
      </c>
      <c r="D117" s="176"/>
      <c r="E117" s="100" t="str">
        <f t="shared" si="11"/>
        <v xml:space="preserve">Стол рабочий двухтумбовый размер (1500*70 мм) </v>
      </c>
      <c r="F117" s="77" t="s">
        <v>58</v>
      </c>
      <c r="G117" s="77" t="s">
        <v>59</v>
      </c>
      <c r="H117" s="77" t="s">
        <v>12</v>
      </c>
      <c r="I117" s="95">
        <v>9</v>
      </c>
      <c r="J117" s="96" t="s">
        <v>13</v>
      </c>
      <c r="K117" s="95">
        <v>370.13</v>
      </c>
      <c r="L117" s="96" t="s">
        <v>13</v>
      </c>
      <c r="M117" s="97" t="s">
        <v>21</v>
      </c>
      <c r="N117" s="77" t="s">
        <v>12</v>
      </c>
      <c r="O117" s="96"/>
      <c r="P117" s="96" t="s">
        <v>13</v>
      </c>
      <c r="Q117" s="98"/>
      <c r="R117" s="96" t="s">
        <v>13</v>
      </c>
      <c r="S117" s="97" t="s">
        <v>21</v>
      </c>
      <c r="T117" s="95">
        <f t="shared" ref="T117:T123" si="12">Q117-K117</f>
        <v>-370.13</v>
      </c>
      <c r="U117" s="175" t="s">
        <v>267</v>
      </c>
      <c r="V117" s="7"/>
      <c r="W117" s="18"/>
      <c r="X117" s="18"/>
      <c r="Y117" s="16"/>
      <c r="Z117" s="16"/>
      <c r="AA117" s="16"/>
      <c r="AB117" s="16"/>
      <c r="AC117" s="16"/>
    </row>
    <row r="118" spans="2:29" s="4" customFormat="1" ht="30" x14ac:dyDescent="0.25">
      <c r="B118" s="99" t="s">
        <v>179</v>
      </c>
      <c r="C118" s="100" t="s">
        <v>224</v>
      </c>
      <c r="D118" s="176"/>
      <c r="E118" s="100" t="str">
        <f t="shared" si="11"/>
        <v xml:space="preserve">Офисное кресло для персонала (крестовина с 
колесиками) </v>
      </c>
      <c r="F118" s="77" t="s">
        <v>58</v>
      </c>
      <c r="G118" s="77" t="s">
        <v>59</v>
      </c>
      <c r="H118" s="77" t="s">
        <v>12</v>
      </c>
      <c r="I118" s="95">
        <v>9</v>
      </c>
      <c r="J118" s="96" t="s">
        <v>13</v>
      </c>
      <c r="K118" s="95">
        <v>302.39999999999998</v>
      </c>
      <c r="L118" s="96" t="s">
        <v>13</v>
      </c>
      <c r="M118" s="97" t="s">
        <v>21</v>
      </c>
      <c r="N118" s="77" t="s">
        <v>12</v>
      </c>
      <c r="O118" s="96"/>
      <c r="P118" s="96" t="s">
        <v>13</v>
      </c>
      <c r="Q118" s="98"/>
      <c r="R118" s="96" t="s">
        <v>13</v>
      </c>
      <c r="S118" s="97" t="s">
        <v>21</v>
      </c>
      <c r="T118" s="95">
        <f t="shared" si="12"/>
        <v>-302.39999999999998</v>
      </c>
      <c r="U118" s="176"/>
      <c r="V118" s="7"/>
      <c r="W118" s="18"/>
      <c r="X118" s="18"/>
      <c r="Y118" s="16"/>
      <c r="Z118" s="16"/>
      <c r="AA118" s="16"/>
      <c r="AB118" s="16"/>
      <c r="AC118" s="16"/>
    </row>
    <row r="119" spans="2:29" s="4" customFormat="1" ht="35.25" customHeight="1" x14ac:dyDescent="0.25">
      <c r="B119" s="99" t="s">
        <v>182</v>
      </c>
      <c r="C119" s="100" t="s">
        <v>225</v>
      </c>
      <c r="D119" s="176"/>
      <c r="E119" s="100" t="str">
        <f t="shared" si="11"/>
        <v>Скамья для зала ожидания 3-х местная (сталь) с 
подлокотниками, с мягкой обивкой</v>
      </c>
      <c r="F119" s="77" t="s">
        <v>58</v>
      </c>
      <c r="G119" s="77" t="s">
        <v>59</v>
      </c>
      <c r="H119" s="77" t="s">
        <v>12</v>
      </c>
      <c r="I119" s="95">
        <v>2</v>
      </c>
      <c r="J119" s="96" t="s">
        <v>13</v>
      </c>
      <c r="K119" s="95">
        <v>146</v>
      </c>
      <c r="L119" s="96" t="s">
        <v>13</v>
      </c>
      <c r="M119" s="97" t="s">
        <v>21</v>
      </c>
      <c r="N119" s="77" t="s">
        <v>12</v>
      </c>
      <c r="O119" s="96"/>
      <c r="P119" s="96" t="s">
        <v>13</v>
      </c>
      <c r="Q119" s="98"/>
      <c r="R119" s="96" t="s">
        <v>13</v>
      </c>
      <c r="S119" s="97" t="s">
        <v>21</v>
      </c>
      <c r="T119" s="95">
        <f t="shared" si="12"/>
        <v>-146</v>
      </c>
      <c r="U119" s="176"/>
      <c r="V119" s="7"/>
      <c r="W119" s="18"/>
      <c r="X119" s="18"/>
      <c r="Y119" s="16"/>
      <c r="Z119" s="16"/>
      <c r="AA119" s="16"/>
      <c r="AB119" s="16"/>
      <c r="AC119" s="16"/>
    </row>
    <row r="120" spans="2:29" s="4" customFormat="1" ht="36" customHeight="1" x14ac:dyDescent="0.25">
      <c r="B120" s="99" t="s">
        <v>186</v>
      </c>
      <c r="C120" s="101" t="s">
        <v>226</v>
      </c>
      <c r="D120" s="176"/>
      <c r="E120" s="101" t="str">
        <f t="shared" si="11"/>
        <v>Приобретение компьютерной техники и 
оргтехники</v>
      </c>
      <c r="F120" s="77"/>
      <c r="G120" s="77"/>
      <c r="H120" s="95"/>
      <c r="I120" s="95"/>
      <c r="J120" s="96"/>
      <c r="K120" s="95"/>
      <c r="L120" s="96"/>
      <c r="M120" s="97"/>
      <c r="N120" s="95"/>
      <c r="O120" s="96"/>
      <c r="P120" s="96"/>
      <c r="Q120" s="98"/>
      <c r="R120" s="96"/>
      <c r="S120" s="97"/>
      <c r="T120" s="95"/>
      <c r="U120" s="176"/>
      <c r="V120" s="7"/>
      <c r="W120" s="18"/>
      <c r="X120" s="18"/>
      <c r="Y120" s="16"/>
      <c r="Z120" s="16"/>
      <c r="AA120" s="16"/>
      <c r="AB120" s="16"/>
      <c r="AC120" s="16"/>
    </row>
    <row r="121" spans="2:29" s="4" customFormat="1" ht="30" x14ac:dyDescent="0.25">
      <c r="B121" s="99"/>
      <c r="C121" s="100" t="s">
        <v>227</v>
      </c>
      <c r="D121" s="176"/>
      <c r="E121" s="100" t="str">
        <f t="shared" si="11"/>
        <v>Моноблок /23.8 FHD/16GB/512GB/ SSD/Wi-Fi 
/720р HD/</v>
      </c>
      <c r="F121" s="77" t="s">
        <v>58</v>
      </c>
      <c r="G121" s="77" t="s">
        <v>59</v>
      </c>
      <c r="H121" s="77" t="s">
        <v>12</v>
      </c>
      <c r="I121" s="95">
        <v>4</v>
      </c>
      <c r="J121" s="96" t="s">
        <v>13</v>
      </c>
      <c r="K121" s="95">
        <v>1279.96</v>
      </c>
      <c r="L121" s="96" t="s">
        <v>13</v>
      </c>
      <c r="M121" s="97" t="s">
        <v>21</v>
      </c>
      <c r="N121" s="77" t="s">
        <v>12</v>
      </c>
      <c r="O121" s="96"/>
      <c r="P121" s="96" t="s">
        <v>13</v>
      </c>
      <c r="Q121" s="98"/>
      <c r="R121" s="96" t="s">
        <v>13</v>
      </c>
      <c r="S121" s="97" t="s">
        <v>21</v>
      </c>
      <c r="T121" s="95">
        <f t="shared" si="12"/>
        <v>-1279.96</v>
      </c>
      <c r="U121" s="176"/>
      <c r="V121" s="7"/>
      <c r="W121" s="18"/>
      <c r="X121" s="18"/>
      <c r="Y121" s="16"/>
      <c r="Z121" s="16"/>
      <c r="AA121" s="16"/>
      <c r="AB121" s="16"/>
      <c r="AC121" s="16"/>
    </row>
    <row r="122" spans="2:29" s="4" customFormat="1" ht="30" x14ac:dyDescent="0.25">
      <c r="B122" s="99" t="s">
        <v>127</v>
      </c>
      <c r="C122" s="100" t="s">
        <v>228</v>
      </c>
      <c r="D122" s="176"/>
      <c r="E122" s="100" t="str">
        <f t="shared" si="11"/>
        <v>Принтер офисный 3 в 1 лазерный черно - белый</v>
      </c>
      <c r="F122" s="77" t="s">
        <v>58</v>
      </c>
      <c r="G122" s="77" t="s">
        <v>59</v>
      </c>
      <c r="H122" s="77" t="s">
        <v>12</v>
      </c>
      <c r="I122" s="95">
        <v>2</v>
      </c>
      <c r="J122" s="96" t="s">
        <v>13</v>
      </c>
      <c r="K122" s="95">
        <v>169.98</v>
      </c>
      <c r="L122" s="96" t="s">
        <v>13</v>
      </c>
      <c r="M122" s="97" t="s">
        <v>21</v>
      </c>
      <c r="N122" s="77" t="s">
        <v>12</v>
      </c>
      <c r="O122" s="96"/>
      <c r="P122" s="96" t="s">
        <v>13</v>
      </c>
      <c r="Q122" s="98"/>
      <c r="R122" s="96" t="s">
        <v>13</v>
      </c>
      <c r="S122" s="97" t="s">
        <v>21</v>
      </c>
      <c r="T122" s="95">
        <f t="shared" si="12"/>
        <v>-169.98</v>
      </c>
      <c r="U122" s="178"/>
      <c r="V122" s="7"/>
      <c r="W122" s="18"/>
      <c r="X122" s="18"/>
      <c r="Y122" s="16"/>
      <c r="Z122" s="16"/>
      <c r="AA122" s="16"/>
      <c r="AB122" s="16"/>
      <c r="AC122" s="16"/>
    </row>
    <row r="123" spans="2:29" s="4" customFormat="1" x14ac:dyDescent="0.25">
      <c r="B123" s="95"/>
      <c r="C123" s="102" t="s">
        <v>23</v>
      </c>
      <c r="D123" s="77"/>
      <c r="E123" s="102"/>
      <c r="F123" s="96"/>
      <c r="G123" s="77"/>
      <c r="H123" s="95"/>
      <c r="I123" s="95"/>
      <c r="J123" s="96"/>
      <c r="K123" s="98">
        <f>SUM(K116:K122)</f>
        <v>2268.4699999999998</v>
      </c>
      <c r="L123" s="96"/>
      <c r="M123" s="97"/>
      <c r="N123" s="77"/>
      <c r="O123" s="96"/>
      <c r="P123" s="98"/>
      <c r="Q123" s="98"/>
      <c r="R123" s="96"/>
      <c r="S123" s="97"/>
      <c r="T123" s="98">
        <f t="shared" si="12"/>
        <v>-2268.4699999999998</v>
      </c>
      <c r="U123" s="77"/>
      <c r="V123" s="7"/>
      <c r="W123" s="18"/>
      <c r="X123" s="18"/>
      <c r="Y123" s="16"/>
      <c r="Z123" s="16"/>
      <c r="AA123" s="16"/>
      <c r="AB123" s="16"/>
      <c r="AC123" s="16"/>
    </row>
    <row r="124" spans="2:29" s="4" customFormat="1" x14ac:dyDescent="0.25">
      <c r="B124" s="174" t="s">
        <v>234</v>
      </c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7"/>
      <c r="W124" s="18"/>
      <c r="X124" s="18"/>
      <c r="Y124" s="16"/>
      <c r="Z124" s="16"/>
      <c r="AA124" s="16"/>
      <c r="AB124" s="16"/>
      <c r="AC124" s="16"/>
    </row>
    <row r="125" spans="2:29" s="4" customFormat="1" ht="25.5" customHeight="1" x14ac:dyDescent="0.25">
      <c r="B125" s="119">
        <v>1</v>
      </c>
      <c r="C125" s="120" t="s">
        <v>201</v>
      </c>
      <c r="D125" s="179" t="s">
        <v>235</v>
      </c>
      <c r="E125" s="120" t="str">
        <f>C125</f>
        <v>Прочие основные средства:</v>
      </c>
      <c r="F125" s="121"/>
      <c r="G125" s="122"/>
      <c r="H125" s="123"/>
      <c r="I125" s="124"/>
      <c r="J125" s="125" t="s">
        <v>13</v>
      </c>
      <c r="K125" s="124">
        <f>K126+K129</f>
        <v>6901.771285714286</v>
      </c>
      <c r="L125" s="125" t="s">
        <v>13</v>
      </c>
      <c r="M125" s="124" t="s">
        <v>21</v>
      </c>
      <c r="N125" s="125"/>
      <c r="O125" s="124"/>
      <c r="P125" s="125" t="s">
        <v>13</v>
      </c>
      <c r="Q125" s="124"/>
      <c r="R125" s="124" t="s">
        <v>13</v>
      </c>
      <c r="S125" s="124" t="s">
        <v>21</v>
      </c>
      <c r="T125" s="124">
        <f t="shared" ref="T125:T138" si="13">Q125-K125</f>
        <v>-6901.771285714286</v>
      </c>
      <c r="U125" s="123" t="s">
        <v>267</v>
      </c>
      <c r="V125" s="7"/>
      <c r="W125" s="18"/>
      <c r="X125" s="18"/>
      <c r="Y125" s="16"/>
      <c r="Z125" s="16"/>
      <c r="AA125" s="16"/>
      <c r="AB125" s="16"/>
      <c r="AC125" s="16"/>
    </row>
    <row r="126" spans="2:29" s="4" customFormat="1" ht="25.5" x14ac:dyDescent="0.25">
      <c r="B126" s="119" t="s">
        <v>47</v>
      </c>
      <c r="C126" s="120" t="s">
        <v>187</v>
      </c>
      <c r="D126" s="179"/>
      <c r="E126" s="120" t="str">
        <f t="shared" ref="E126:E138" si="14">C126</f>
        <v>Оргтехника</v>
      </c>
      <c r="F126" s="121"/>
      <c r="G126" s="122"/>
      <c r="H126" s="123"/>
      <c r="I126" s="124"/>
      <c r="J126" s="125" t="s">
        <v>13</v>
      </c>
      <c r="K126" s="124">
        <f>K127+K128</f>
        <v>2342.2946428571431</v>
      </c>
      <c r="L126" s="125" t="s">
        <v>13</v>
      </c>
      <c r="M126" s="124" t="s">
        <v>21</v>
      </c>
      <c r="N126" s="125"/>
      <c r="O126" s="124"/>
      <c r="P126" s="125" t="s">
        <v>13</v>
      </c>
      <c r="Q126" s="124"/>
      <c r="R126" s="124" t="s">
        <v>13</v>
      </c>
      <c r="S126" s="124" t="s">
        <v>21</v>
      </c>
      <c r="T126" s="124">
        <f t="shared" si="13"/>
        <v>-2342.2946428571431</v>
      </c>
      <c r="U126" s="123" t="s">
        <v>267</v>
      </c>
      <c r="V126" s="7"/>
      <c r="W126" s="18"/>
      <c r="X126" s="18"/>
      <c r="Y126" s="16"/>
      <c r="Z126" s="16"/>
      <c r="AA126" s="16"/>
      <c r="AB126" s="16"/>
      <c r="AC126" s="16"/>
    </row>
    <row r="127" spans="2:29" s="4" customFormat="1" ht="25.5" x14ac:dyDescent="0.25">
      <c r="B127" s="126" t="s">
        <v>236</v>
      </c>
      <c r="C127" s="127" t="s">
        <v>237</v>
      </c>
      <c r="D127" s="179"/>
      <c r="E127" s="128" t="str">
        <f t="shared" si="14"/>
        <v>Ноутбук, планшетный (планшет)</v>
      </c>
      <c r="F127" s="129" t="s">
        <v>238</v>
      </c>
      <c r="G127" s="129" t="s">
        <v>191</v>
      </c>
      <c r="H127" s="130" t="s">
        <v>200</v>
      </c>
      <c r="I127" s="130">
        <v>3</v>
      </c>
      <c r="J127" s="131" t="s">
        <v>13</v>
      </c>
      <c r="K127" s="123">
        <v>1208.8526785714291</v>
      </c>
      <c r="L127" s="131" t="s">
        <v>13</v>
      </c>
      <c r="M127" s="123" t="s">
        <v>21</v>
      </c>
      <c r="N127" s="131" t="s">
        <v>200</v>
      </c>
      <c r="O127" s="123"/>
      <c r="P127" s="131" t="s">
        <v>13</v>
      </c>
      <c r="Q127" s="123"/>
      <c r="R127" s="123" t="s">
        <v>13</v>
      </c>
      <c r="S127" s="123" t="s">
        <v>21</v>
      </c>
      <c r="T127" s="124">
        <f t="shared" si="13"/>
        <v>-1208.8526785714291</v>
      </c>
      <c r="U127" s="123" t="s">
        <v>267</v>
      </c>
      <c r="V127" s="7"/>
      <c r="W127" s="18"/>
      <c r="X127" s="18"/>
      <c r="Y127" s="16"/>
      <c r="Z127" s="16"/>
      <c r="AA127" s="16"/>
      <c r="AB127" s="16"/>
      <c r="AC127" s="16"/>
    </row>
    <row r="128" spans="2:29" s="4" customFormat="1" ht="25.5" x14ac:dyDescent="0.25">
      <c r="B128" s="126" t="s">
        <v>239</v>
      </c>
      <c r="C128" s="127" t="s">
        <v>240</v>
      </c>
      <c r="D128" s="179"/>
      <c r="E128" s="128" t="str">
        <f t="shared" si="14"/>
        <v>МФУ формата А4</v>
      </c>
      <c r="F128" s="129" t="s">
        <v>238</v>
      </c>
      <c r="G128" s="129" t="s">
        <v>191</v>
      </c>
      <c r="H128" s="130" t="s">
        <v>200</v>
      </c>
      <c r="I128" s="130">
        <v>5</v>
      </c>
      <c r="J128" s="131" t="s">
        <v>13</v>
      </c>
      <c r="K128" s="123">
        <v>1133.441964285714</v>
      </c>
      <c r="L128" s="131" t="s">
        <v>13</v>
      </c>
      <c r="M128" s="123" t="s">
        <v>21</v>
      </c>
      <c r="N128" s="131" t="s">
        <v>200</v>
      </c>
      <c r="O128" s="123"/>
      <c r="P128" s="131" t="s">
        <v>13</v>
      </c>
      <c r="Q128" s="123"/>
      <c r="R128" s="123" t="s">
        <v>13</v>
      </c>
      <c r="S128" s="123" t="s">
        <v>21</v>
      </c>
      <c r="T128" s="124">
        <f t="shared" si="13"/>
        <v>-1133.441964285714</v>
      </c>
      <c r="U128" s="123" t="s">
        <v>267</v>
      </c>
      <c r="V128" s="7"/>
      <c r="W128" s="18"/>
      <c r="X128" s="18"/>
      <c r="Y128" s="16"/>
      <c r="Z128" s="16"/>
      <c r="AA128" s="16"/>
      <c r="AB128" s="16"/>
      <c r="AC128" s="16"/>
    </row>
    <row r="129" spans="2:29" s="4" customFormat="1" ht="25.5" x14ac:dyDescent="0.25">
      <c r="B129" s="119" t="s">
        <v>241</v>
      </c>
      <c r="C129" s="120" t="s">
        <v>208</v>
      </c>
      <c r="D129" s="179"/>
      <c r="E129" s="120" t="str">
        <f t="shared" si="14"/>
        <v>Прочие</v>
      </c>
      <c r="F129" s="129"/>
      <c r="G129" s="129"/>
      <c r="H129" s="130"/>
      <c r="I129" s="130"/>
      <c r="J129" s="125" t="s">
        <v>13</v>
      </c>
      <c r="K129" s="124">
        <f>SUM(K130:K138)</f>
        <v>4559.4766428571429</v>
      </c>
      <c r="L129" s="125" t="s">
        <v>13</v>
      </c>
      <c r="M129" s="124" t="s">
        <v>21</v>
      </c>
      <c r="N129" s="125"/>
      <c r="O129" s="124"/>
      <c r="P129" s="125" t="s">
        <v>13</v>
      </c>
      <c r="Q129" s="124"/>
      <c r="R129" s="124" t="s">
        <v>13</v>
      </c>
      <c r="S129" s="124" t="s">
        <v>21</v>
      </c>
      <c r="T129" s="124">
        <f t="shared" si="13"/>
        <v>-4559.4766428571429</v>
      </c>
      <c r="U129" s="123" t="s">
        <v>267</v>
      </c>
      <c r="V129" s="7"/>
      <c r="W129" s="18"/>
      <c r="X129" s="18"/>
      <c r="Y129" s="16"/>
      <c r="Z129" s="16"/>
      <c r="AA129" s="16"/>
      <c r="AB129" s="16"/>
      <c r="AC129" s="16"/>
    </row>
    <row r="130" spans="2:29" s="4" customFormat="1" ht="25.5" x14ac:dyDescent="0.25">
      <c r="B130" s="126" t="s">
        <v>242</v>
      </c>
      <c r="C130" s="132" t="s">
        <v>243</v>
      </c>
      <c r="D130" s="179"/>
      <c r="E130" s="128" t="str">
        <f t="shared" si="14"/>
        <v>Маршрутизатор, среднего класса</v>
      </c>
      <c r="F130" s="129" t="s">
        <v>238</v>
      </c>
      <c r="G130" s="129" t="s">
        <v>191</v>
      </c>
      <c r="H130" s="130" t="s">
        <v>200</v>
      </c>
      <c r="I130" s="130">
        <v>2</v>
      </c>
      <c r="J130" s="131" t="s">
        <v>13</v>
      </c>
      <c r="K130" s="123">
        <v>1043.8820000000001</v>
      </c>
      <c r="L130" s="131" t="s">
        <v>13</v>
      </c>
      <c r="M130" s="123" t="s">
        <v>21</v>
      </c>
      <c r="N130" s="131" t="s">
        <v>200</v>
      </c>
      <c r="O130" s="123"/>
      <c r="P130" s="131" t="s">
        <v>13</v>
      </c>
      <c r="Q130" s="123"/>
      <c r="R130" s="123" t="s">
        <v>13</v>
      </c>
      <c r="S130" s="123" t="s">
        <v>21</v>
      </c>
      <c r="T130" s="124">
        <f t="shared" si="13"/>
        <v>-1043.8820000000001</v>
      </c>
      <c r="U130" s="123" t="s">
        <v>267</v>
      </c>
      <c r="V130" s="7"/>
      <c r="W130" s="18"/>
      <c r="X130" s="18"/>
      <c r="Y130" s="16"/>
      <c r="Z130" s="16"/>
      <c r="AA130" s="16"/>
      <c r="AB130" s="16"/>
      <c r="AC130" s="16"/>
    </row>
    <row r="131" spans="2:29" s="4" customFormat="1" ht="31.5" x14ac:dyDescent="0.25">
      <c r="B131" s="126" t="s">
        <v>244</v>
      </c>
      <c r="C131" s="127" t="s">
        <v>245</v>
      </c>
      <c r="D131" s="179"/>
      <c r="E131" s="128" t="str">
        <f t="shared" si="14"/>
        <v>Коммутатор сетевой, управляемый, симметричный</v>
      </c>
      <c r="F131" s="129" t="s">
        <v>238</v>
      </c>
      <c r="G131" s="129" t="s">
        <v>191</v>
      </c>
      <c r="H131" s="130" t="s">
        <v>200</v>
      </c>
      <c r="I131" s="130">
        <v>1</v>
      </c>
      <c r="J131" s="131" t="s">
        <v>13</v>
      </c>
      <c r="K131" s="123">
        <v>1130</v>
      </c>
      <c r="L131" s="131" t="s">
        <v>13</v>
      </c>
      <c r="M131" s="123" t="s">
        <v>21</v>
      </c>
      <c r="N131" s="131" t="s">
        <v>200</v>
      </c>
      <c r="O131" s="123"/>
      <c r="P131" s="131" t="s">
        <v>13</v>
      </c>
      <c r="Q131" s="123"/>
      <c r="R131" s="123" t="s">
        <v>13</v>
      </c>
      <c r="S131" s="123" t="s">
        <v>21</v>
      </c>
      <c r="T131" s="124">
        <f t="shared" si="13"/>
        <v>-1130</v>
      </c>
      <c r="U131" s="123" t="s">
        <v>267</v>
      </c>
      <c r="V131" s="7"/>
      <c r="W131" s="18"/>
      <c r="X131" s="18"/>
      <c r="Y131" s="16"/>
      <c r="Z131" s="16"/>
      <c r="AA131" s="16"/>
      <c r="AB131" s="16"/>
      <c r="AC131" s="16"/>
    </row>
    <row r="132" spans="2:29" s="4" customFormat="1" ht="31.5" x14ac:dyDescent="0.25">
      <c r="B132" s="126" t="s">
        <v>246</v>
      </c>
      <c r="C132" s="132" t="s">
        <v>247</v>
      </c>
      <c r="D132" s="179"/>
      <c r="E132" s="128" t="str">
        <f t="shared" si="14"/>
        <v>Радиостанция, портативная (носимая), многоканальная</v>
      </c>
      <c r="F132" s="129" t="s">
        <v>238</v>
      </c>
      <c r="G132" s="129" t="s">
        <v>191</v>
      </c>
      <c r="H132" s="130" t="s">
        <v>200</v>
      </c>
      <c r="I132" s="130">
        <v>5</v>
      </c>
      <c r="J132" s="131" t="s">
        <v>13</v>
      </c>
      <c r="K132" s="123">
        <v>1050</v>
      </c>
      <c r="L132" s="131" t="s">
        <v>13</v>
      </c>
      <c r="M132" s="123" t="s">
        <v>21</v>
      </c>
      <c r="N132" s="131" t="s">
        <v>200</v>
      </c>
      <c r="O132" s="123"/>
      <c r="P132" s="131" t="s">
        <v>13</v>
      </c>
      <c r="Q132" s="123"/>
      <c r="R132" s="123" t="s">
        <v>13</v>
      </c>
      <c r="S132" s="123" t="s">
        <v>21</v>
      </c>
      <c r="T132" s="124">
        <f t="shared" si="13"/>
        <v>-1050</v>
      </c>
      <c r="U132" s="123" t="s">
        <v>267</v>
      </c>
      <c r="V132" s="7"/>
      <c r="W132" s="18"/>
      <c r="X132" s="18"/>
      <c r="Y132" s="16"/>
      <c r="Z132" s="16"/>
      <c r="AA132" s="16"/>
      <c r="AB132" s="16"/>
      <c r="AC132" s="16"/>
    </row>
    <row r="133" spans="2:29" s="4" customFormat="1" ht="25.5" x14ac:dyDescent="0.25">
      <c r="B133" s="126" t="s">
        <v>248</v>
      </c>
      <c r="C133" s="127" t="s">
        <v>249</v>
      </c>
      <c r="D133" s="179"/>
      <c r="E133" s="128" t="str">
        <f t="shared" si="14"/>
        <v>Аппарат телефонный, бесшнуровой</v>
      </c>
      <c r="F133" s="129" t="s">
        <v>238</v>
      </c>
      <c r="G133" s="129" t="s">
        <v>191</v>
      </c>
      <c r="H133" s="130" t="s">
        <v>200</v>
      </c>
      <c r="I133" s="130">
        <v>2</v>
      </c>
      <c r="J133" s="131" t="s">
        <v>13</v>
      </c>
      <c r="K133" s="123">
        <v>27.941071428571398</v>
      </c>
      <c r="L133" s="131" t="s">
        <v>13</v>
      </c>
      <c r="M133" s="123" t="s">
        <v>21</v>
      </c>
      <c r="N133" s="131" t="s">
        <v>200</v>
      </c>
      <c r="O133" s="123"/>
      <c r="P133" s="131" t="s">
        <v>13</v>
      </c>
      <c r="Q133" s="123"/>
      <c r="R133" s="123" t="s">
        <v>13</v>
      </c>
      <c r="S133" s="123" t="s">
        <v>21</v>
      </c>
      <c r="T133" s="124">
        <f t="shared" si="13"/>
        <v>-27.941071428571398</v>
      </c>
      <c r="U133" s="123" t="s">
        <v>267</v>
      </c>
      <c r="V133" s="7"/>
      <c r="W133" s="18"/>
      <c r="X133" s="18"/>
      <c r="Y133" s="16"/>
      <c r="Z133" s="16"/>
      <c r="AA133" s="16"/>
      <c r="AB133" s="16"/>
      <c r="AC133" s="16"/>
    </row>
    <row r="134" spans="2:29" s="4" customFormat="1" ht="25.5" x14ac:dyDescent="0.25">
      <c r="B134" s="126" t="s">
        <v>250</v>
      </c>
      <c r="C134" s="127" t="s">
        <v>251</v>
      </c>
      <c r="D134" s="179"/>
      <c r="E134" s="128" t="str">
        <f t="shared" si="14"/>
        <v>Аппарат телефонный, шнуровой</v>
      </c>
      <c r="F134" s="129" t="s">
        <v>238</v>
      </c>
      <c r="G134" s="129" t="s">
        <v>191</v>
      </c>
      <c r="H134" s="130" t="s">
        <v>200</v>
      </c>
      <c r="I134" s="130">
        <v>2</v>
      </c>
      <c r="J134" s="131" t="s">
        <v>13</v>
      </c>
      <c r="K134" s="123">
        <v>60.946428571428605</v>
      </c>
      <c r="L134" s="131" t="s">
        <v>13</v>
      </c>
      <c r="M134" s="123" t="s">
        <v>21</v>
      </c>
      <c r="N134" s="131" t="s">
        <v>200</v>
      </c>
      <c r="O134" s="123"/>
      <c r="P134" s="131" t="s">
        <v>13</v>
      </c>
      <c r="Q134" s="123"/>
      <c r="R134" s="123" t="s">
        <v>13</v>
      </c>
      <c r="S134" s="123" t="s">
        <v>21</v>
      </c>
      <c r="T134" s="124">
        <f t="shared" si="13"/>
        <v>-60.946428571428605</v>
      </c>
      <c r="U134" s="123" t="s">
        <v>267</v>
      </c>
      <c r="V134" s="7"/>
      <c r="W134" s="18"/>
      <c r="X134" s="18"/>
      <c r="Y134" s="16"/>
      <c r="Z134" s="16"/>
      <c r="AA134" s="16"/>
      <c r="AB134" s="16"/>
      <c r="AC134" s="16"/>
    </row>
    <row r="135" spans="2:29" s="4" customFormat="1" ht="25.5" x14ac:dyDescent="0.25">
      <c r="B135" s="126" t="s">
        <v>252</v>
      </c>
      <c r="C135" s="127" t="s">
        <v>253</v>
      </c>
      <c r="D135" s="179"/>
      <c r="E135" s="128" t="str">
        <f t="shared" si="14"/>
        <v>Оборудование для видеоконферец-связи</v>
      </c>
      <c r="F135" s="129" t="s">
        <v>238</v>
      </c>
      <c r="G135" s="129" t="s">
        <v>191</v>
      </c>
      <c r="H135" s="130" t="s">
        <v>200</v>
      </c>
      <c r="I135" s="130">
        <v>1</v>
      </c>
      <c r="J135" s="131" t="s">
        <v>13</v>
      </c>
      <c r="K135" s="123">
        <v>760.3125</v>
      </c>
      <c r="L135" s="131" t="s">
        <v>13</v>
      </c>
      <c r="M135" s="123" t="s">
        <v>21</v>
      </c>
      <c r="N135" s="131" t="s">
        <v>200</v>
      </c>
      <c r="O135" s="123"/>
      <c r="P135" s="131" t="s">
        <v>13</v>
      </c>
      <c r="Q135" s="123"/>
      <c r="R135" s="123" t="s">
        <v>13</v>
      </c>
      <c r="S135" s="123" t="s">
        <v>21</v>
      </c>
      <c r="T135" s="124">
        <f t="shared" si="13"/>
        <v>-760.3125</v>
      </c>
      <c r="U135" s="123" t="s">
        <v>267</v>
      </c>
      <c r="V135" s="7"/>
      <c r="W135" s="18"/>
      <c r="X135" s="18"/>
      <c r="Y135" s="16"/>
      <c r="Z135" s="16"/>
      <c r="AA135" s="16"/>
      <c r="AB135" s="16"/>
      <c r="AC135" s="16"/>
    </row>
    <row r="136" spans="2:29" s="4" customFormat="1" ht="25.5" x14ac:dyDescent="0.25">
      <c r="B136" s="126" t="s">
        <v>254</v>
      </c>
      <c r="C136" s="127" t="s">
        <v>255</v>
      </c>
      <c r="D136" s="179"/>
      <c r="E136" s="128" t="str">
        <f t="shared" si="14"/>
        <v>Видеокамера, цифровая, купольная</v>
      </c>
      <c r="F136" s="129" t="s">
        <v>238</v>
      </c>
      <c r="G136" s="129" t="s">
        <v>191</v>
      </c>
      <c r="H136" s="130" t="s">
        <v>200</v>
      </c>
      <c r="I136" s="130">
        <v>5</v>
      </c>
      <c r="J136" s="131" t="s">
        <v>13</v>
      </c>
      <c r="K136" s="123">
        <v>100.4464285714285</v>
      </c>
      <c r="L136" s="131" t="s">
        <v>13</v>
      </c>
      <c r="M136" s="123" t="s">
        <v>21</v>
      </c>
      <c r="N136" s="131" t="s">
        <v>200</v>
      </c>
      <c r="O136" s="123"/>
      <c r="P136" s="131" t="s">
        <v>13</v>
      </c>
      <c r="Q136" s="123"/>
      <c r="R136" s="123" t="s">
        <v>13</v>
      </c>
      <c r="S136" s="123" t="s">
        <v>21</v>
      </c>
      <c r="T136" s="124">
        <f t="shared" si="13"/>
        <v>-100.4464285714285</v>
      </c>
      <c r="U136" s="123" t="s">
        <v>267</v>
      </c>
      <c r="V136" s="7"/>
      <c r="W136" s="18"/>
      <c r="X136" s="18"/>
      <c r="Y136" s="16"/>
      <c r="Z136" s="16"/>
      <c r="AA136" s="16"/>
      <c r="AB136" s="16"/>
      <c r="AC136" s="16"/>
    </row>
    <row r="137" spans="2:29" s="4" customFormat="1" ht="25.5" x14ac:dyDescent="0.25">
      <c r="B137" s="126" t="s">
        <v>256</v>
      </c>
      <c r="C137" s="127" t="s">
        <v>257</v>
      </c>
      <c r="D137" s="179"/>
      <c r="E137" s="128" t="str">
        <f t="shared" si="14"/>
        <v>Видеокамера, цифровая, цилиндрическая</v>
      </c>
      <c r="F137" s="129" t="s">
        <v>238</v>
      </c>
      <c r="G137" s="129" t="s">
        <v>191</v>
      </c>
      <c r="H137" s="130" t="s">
        <v>200</v>
      </c>
      <c r="I137" s="130">
        <v>5</v>
      </c>
      <c r="J137" s="131" t="s">
        <v>13</v>
      </c>
      <c r="K137" s="123">
        <v>100.4464285714285</v>
      </c>
      <c r="L137" s="131" t="s">
        <v>13</v>
      </c>
      <c r="M137" s="123" t="s">
        <v>21</v>
      </c>
      <c r="N137" s="131" t="s">
        <v>200</v>
      </c>
      <c r="O137" s="123"/>
      <c r="P137" s="131" t="s">
        <v>13</v>
      </c>
      <c r="Q137" s="123"/>
      <c r="R137" s="123" t="s">
        <v>13</v>
      </c>
      <c r="S137" s="123" t="s">
        <v>21</v>
      </c>
      <c r="T137" s="124">
        <f t="shared" si="13"/>
        <v>-100.4464285714285</v>
      </c>
      <c r="U137" s="123" t="s">
        <v>267</v>
      </c>
      <c r="V137" s="7"/>
      <c r="W137" s="18"/>
      <c r="X137" s="18"/>
      <c r="Y137" s="16"/>
      <c r="Z137" s="16"/>
      <c r="AA137" s="16"/>
      <c r="AB137" s="16"/>
      <c r="AC137" s="16"/>
    </row>
    <row r="138" spans="2:29" s="4" customFormat="1" ht="25.5" x14ac:dyDescent="0.25">
      <c r="B138" s="126" t="s">
        <v>258</v>
      </c>
      <c r="C138" s="127" t="s">
        <v>259</v>
      </c>
      <c r="D138" s="179"/>
      <c r="E138" s="128" t="str">
        <f t="shared" si="14"/>
        <v>IP телефон (Yealink SIP-T48U)</v>
      </c>
      <c r="F138" s="129" t="s">
        <v>238</v>
      </c>
      <c r="G138" s="129" t="s">
        <v>191</v>
      </c>
      <c r="H138" s="130" t="s">
        <v>200</v>
      </c>
      <c r="I138" s="130">
        <v>2</v>
      </c>
      <c r="J138" s="131" t="s">
        <v>13</v>
      </c>
      <c r="K138" s="123">
        <v>285.50178571428569</v>
      </c>
      <c r="L138" s="131" t="s">
        <v>13</v>
      </c>
      <c r="M138" s="123" t="s">
        <v>21</v>
      </c>
      <c r="N138" s="131" t="s">
        <v>200</v>
      </c>
      <c r="O138" s="123"/>
      <c r="P138" s="131" t="s">
        <v>13</v>
      </c>
      <c r="Q138" s="123"/>
      <c r="R138" s="123" t="s">
        <v>13</v>
      </c>
      <c r="S138" s="123" t="s">
        <v>21</v>
      </c>
      <c r="T138" s="124">
        <f t="shared" si="13"/>
        <v>-285.50178571428569</v>
      </c>
      <c r="U138" s="123" t="s">
        <v>267</v>
      </c>
      <c r="V138" s="7"/>
      <c r="W138" s="18"/>
      <c r="X138" s="18"/>
      <c r="Y138" s="16"/>
      <c r="Z138" s="16"/>
      <c r="AA138" s="16"/>
      <c r="AB138" s="16"/>
      <c r="AC138" s="16"/>
    </row>
    <row r="139" spans="2:29" s="4" customFormat="1" x14ac:dyDescent="0.25">
      <c r="B139" s="165"/>
      <c r="C139" s="180" t="s">
        <v>23</v>
      </c>
      <c r="D139" s="180"/>
      <c r="E139" s="180"/>
      <c r="F139" s="165"/>
      <c r="G139" s="166"/>
      <c r="H139" s="167"/>
      <c r="I139" s="168"/>
      <c r="J139" s="169"/>
      <c r="K139" s="168">
        <f>K125</f>
        <v>6901.771285714286</v>
      </c>
      <c r="L139" s="169"/>
      <c r="M139" s="169"/>
      <c r="N139" s="125"/>
      <c r="O139" s="167"/>
      <c r="P139" s="169"/>
      <c r="Q139" s="168"/>
      <c r="R139" s="168"/>
      <c r="S139" s="168"/>
      <c r="T139" s="168">
        <f>Q139-K139</f>
        <v>-6901.771285714286</v>
      </c>
      <c r="U139" s="170"/>
      <c r="V139" s="7"/>
      <c r="W139" s="144"/>
      <c r="X139" s="144"/>
      <c r="Y139" s="145"/>
      <c r="Z139" s="145"/>
      <c r="AA139" s="145"/>
      <c r="AB139" s="145"/>
      <c r="AC139" s="145"/>
    </row>
    <row r="140" spans="2:29" s="158" customFormat="1" x14ac:dyDescent="0.25">
      <c r="B140" s="159"/>
      <c r="C140" s="160"/>
      <c r="D140" s="161"/>
      <c r="E140" s="160"/>
      <c r="F140" s="162"/>
      <c r="G140" s="161"/>
      <c r="H140" s="159"/>
      <c r="I140" s="159"/>
      <c r="J140" s="162"/>
      <c r="K140" s="163"/>
      <c r="L140" s="162"/>
      <c r="M140" s="164"/>
      <c r="N140" s="161"/>
      <c r="O140" s="162"/>
      <c r="P140" s="163"/>
      <c r="Q140" s="163"/>
      <c r="R140" s="162"/>
      <c r="S140" s="164"/>
      <c r="T140" s="163"/>
      <c r="U140" s="161"/>
      <c r="V140" s="154"/>
      <c r="W140" s="156"/>
      <c r="X140" s="156"/>
      <c r="Y140" s="157"/>
      <c r="Z140" s="157"/>
      <c r="AA140" s="157"/>
      <c r="AB140" s="157"/>
      <c r="AC140" s="157"/>
    </row>
    <row r="141" spans="2:29" s="158" customFormat="1" x14ac:dyDescent="0.25">
      <c r="B141" s="159"/>
      <c r="C141" s="160"/>
      <c r="D141" s="161"/>
      <c r="E141" s="160"/>
      <c r="F141" s="162"/>
      <c r="G141" s="161"/>
      <c r="H141" s="159"/>
      <c r="I141" s="159"/>
      <c r="J141" s="162"/>
      <c r="K141" s="163"/>
      <c r="L141" s="162"/>
      <c r="M141" s="164"/>
      <c r="N141" s="161"/>
      <c r="O141" s="162"/>
      <c r="P141" s="163"/>
      <c r="Q141" s="163"/>
      <c r="R141" s="162"/>
      <c r="S141" s="164"/>
      <c r="T141" s="163"/>
      <c r="U141" s="161"/>
      <c r="V141" s="154"/>
      <c r="W141" s="156"/>
      <c r="X141" s="156"/>
      <c r="Y141" s="157"/>
      <c r="Z141" s="157"/>
      <c r="AA141" s="157"/>
      <c r="AB141" s="157"/>
      <c r="AC141" s="157"/>
    </row>
    <row r="142" spans="2:29" s="158" customFormat="1" ht="59.25" customHeight="1" x14ac:dyDescent="0.25">
      <c r="B142" s="181" t="s">
        <v>269</v>
      </c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54"/>
      <c r="W142" s="156"/>
      <c r="X142" s="156"/>
      <c r="Y142" s="157"/>
      <c r="Z142" s="157"/>
      <c r="AA142" s="157"/>
      <c r="AB142" s="157"/>
      <c r="AC142" s="157"/>
    </row>
    <row r="143" spans="2:29" s="158" customFormat="1" x14ac:dyDescent="0.25">
      <c r="B143" s="159"/>
      <c r="C143" s="160"/>
      <c r="D143" s="161"/>
      <c r="E143" s="160"/>
      <c r="F143" s="162"/>
      <c r="G143" s="161"/>
      <c r="H143" s="159"/>
      <c r="I143" s="159"/>
      <c r="J143" s="162"/>
      <c r="K143" s="163"/>
      <c r="L143" s="162"/>
      <c r="M143" s="164"/>
      <c r="N143" s="161"/>
      <c r="O143" s="162"/>
      <c r="P143" s="163"/>
      <c r="Q143" s="163"/>
      <c r="R143" s="162"/>
      <c r="S143" s="164"/>
      <c r="T143" s="163"/>
      <c r="U143" s="161"/>
      <c r="V143" s="154"/>
      <c r="W143" s="156"/>
      <c r="X143" s="156"/>
      <c r="Y143" s="157"/>
      <c r="Z143" s="157"/>
      <c r="AA143" s="157"/>
      <c r="AB143" s="157"/>
      <c r="AC143" s="157"/>
    </row>
    <row r="144" spans="2:29" s="4" customFormat="1" x14ac:dyDescent="0.25">
      <c r="B144" s="174" t="s">
        <v>53</v>
      </c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7"/>
      <c r="W144" s="6"/>
      <c r="X144" s="18"/>
      <c r="Y144" s="16"/>
      <c r="Z144" s="16"/>
      <c r="AA144" s="16"/>
      <c r="AB144" s="16"/>
      <c r="AC144" s="16">
        <f t="shared" ref="AC144" si="15">AB144-Y144</f>
        <v>0</v>
      </c>
    </row>
    <row r="145" spans="2:29" s="4" customFormat="1" ht="38.25" customHeight="1" x14ac:dyDescent="0.25">
      <c r="B145" s="87"/>
      <c r="C145" s="89" t="s">
        <v>144</v>
      </c>
      <c r="D145" s="171" t="s">
        <v>174</v>
      </c>
      <c r="E145" s="89" t="s">
        <v>144</v>
      </c>
      <c r="F145" s="25"/>
      <c r="G145" s="51"/>
      <c r="H145" s="51"/>
      <c r="I145" s="26"/>
      <c r="J145" s="25"/>
      <c r="K145" s="34"/>
      <c r="L145" s="25"/>
      <c r="M145" s="26"/>
      <c r="N145" s="51"/>
      <c r="O145" s="78"/>
      <c r="P145" s="78"/>
      <c r="Q145" s="75"/>
      <c r="R145" s="25"/>
      <c r="S145" s="26"/>
      <c r="T145" s="34"/>
      <c r="U145" s="51"/>
      <c r="V145" s="7"/>
      <c r="W145" s="6"/>
      <c r="X145" s="18"/>
      <c r="Y145" s="16"/>
      <c r="Z145" s="16"/>
      <c r="AA145" s="16"/>
      <c r="AB145" s="16"/>
      <c r="AC145" s="16"/>
    </row>
    <row r="146" spans="2:29" s="4" customFormat="1" ht="30" x14ac:dyDescent="0.25">
      <c r="B146" s="25">
        <v>1</v>
      </c>
      <c r="C146" s="91" t="s">
        <v>145</v>
      </c>
      <c r="D146" s="172"/>
      <c r="E146" s="91" t="s">
        <v>145</v>
      </c>
      <c r="F146" s="51" t="s">
        <v>173</v>
      </c>
      <c r="G146" s="51" t="s">
        <v>146</v>
      </c>
      <c r="H146" s="51" t="s">
        <v>143</v>
      </c>
      <c r="I146" s="26">
        <v>24</v>
      </c>
      <c r="J146" s="25" t="s">
        <v>13</v>
      </c>
      <c r="K146" s="27">
        <v>14692.143</v>
      </c>
      <c r="L146" s="25" t="s">
        <v>13</v>
      </c>
      <c r="M146" s="26" t="s">
        <v>21</v>
      </c>
      <c r="N146" s="51" t="s">
        <v>143</v>
      </c>
      <c r="O146" s="78"/>
      <c r="P146" s="78" t="s">
        <v>13</v>
      </c>
      <c r="Q146" s="75"/>
      <c r="R146" s="25" t="s">
        <v>13</v>
      </c>
      <c r="S146" s="26" t="s">
        <v>21</v>
      </c>
      <c r="T146" s="27">
        <f t="shared" ref="T146:T173" si="16">Q146-K146</f>
        <v>-14692.143</v>
      </c>
      <c r="U146" s="123" t="s">
        <v>267</v>
      </c>
      <c r="V146" s="7"/>
      <c r="W146" s="6"/>
      <c r="X146" s="18"/>
      <c r="Y146" s="16"/>
      <c r="Z146" s="16"/>
      <c r="AA146" s="16"/>
      <c r="AB146" s="16"/>
      <c r="AC146" s="16"/>
    </row>
    <row r="147" spans="2:29" s="4" customFormat="1" ht="30" x14ac:dyDescent="0.25">
      <c r="B147" s="25">
        <v>2</v>
      </c>
      <c r="C147" s="91" t="s">
        <v>147</v>
      </c>
      <c r="D147" s="172"/>
      <c r="E147" s="91" t="s">
        <v>147</v>
      </c>
      <c r="F147" s="51" t="s">
        <v>173</v>
      </c>
      <c r="G147" s="51" t="s">
        <v>146</v>
      </c>
      <c r="H147" s="51" t="s">
        <v>143</v>
      </c>
      <c r="I147" s="26">
        <v>6</v>
      </c>
      <c r="J147" s="25" t="s">
        <v>13</v>
      </c>
      <c r="K147" s="27">
        <v>1269.7339999999999</v>
      </c>
      <c r="L147" s="25" t="s">
        <v>13</v>
      </c>
      <c r="M147" s="26" t="s">
        <v>21</v>
      </c>
      <c r="N147" s="51" t="s">
        <v>143</v>
      </c>
      <c r="O147" s="78">
        <v>6</v>
      </c>
      <c r="P147" s="78" t="s">
        <v>13</v>
      </c>
      <c r="Q147" s="75">
        <v>1266</v>
      </c>
      <c r="R147" s="25" t="s">
        <v>13</v>
      </c>
      <c r="S147" s="26" t="s">
        <v>21</v>
      </c>
      <c r="T147" s="27">
        <f t="shared" si="16"/>
        <v>-3.7339999999999236</v>
      </c>
      <c r="U147" s="123" t="s">
        <v>267</v>
      </c>
      <c r="V147" s="7"/>
      <c r="W147" s="6"/>
      <c r="X147" s="18"/>
      <c r="Y147" s="16"/>
      <c r="Z147" s="16"/>
      <c r="AA147" s="16"/>
      <c r="AB147" s="16"/>
      <c r="AC147" s="16"/>
    </row>
    <row r="148" spans="2:29" s="4" customFormat="1" ht="30" x14ac:dyDescent="0.25">
      <c r="B148" s="25">
        <v>3</v>
      </c>
      <c r="C148" s="91" t="s">
        <v>148</v>
      </c>
      <c r="D148" s="172"/>
      <c r="E148" s="91" t="s">
        <v>148</v>
      </c>
      <c r="F148" s="51" t="s">
        <v>173</v>
      </c>
      <c r="G148" s="51" t="s">
        <v>146</v>
      </c>
      <c r="H148" s="51" t="s">
        <v>143</v>
      </c>
      <c r="I148" s="26">
        <v>5</v>
      </c>
      <c r="J148" s="25" t="s">
        <v>13</v>
      </c>
      <c r="K148" s="27">
        <v>305.56</v>
      </c>
      <c r="L148" s="25" t="s">
        <v>13</v>
      </c>
      <c r="M148" s="26" t="s">
        <v>21</v>
      </c>
      <c r="N148" s="51" t="s">
        <v>143</v>
      </c>
      <c r="O148" s="78"/>
      <c r="P148" s="78" t="s">
        <v>13</v>
      </c>
      <c r="Q148" s="75"/>
      <c r="R148" s="25" t="s">
        <v>13</v>
      </c>
      <c r="S148" s="26" t="s">
        <v>21</v>
      </c>
      <c r="T148" s="27">
        <f t="shared" si="16"/>
        <v>-305.56</v>
      </c>
      <c r="U148" s="123" t="s">
        <v>267</v>
      </c>
      <c r="V148" s="7"/>
      <c r="W148" s="6"/>
      <c r="X148" s="18"/>
      <c r="Y148" s="16"/>
      <c r="Z148" s="16"/>
      <c r="AA148" s="16"/>
      <c r="AB148" s="16"/>
      <c r="AC148" s="16"/>
    </row>
    <row r="149" spans="2:29" s="4" customFormat="1" ht="30" x14ac:dyDescent="0.25">
      <c r="B149" s="25">
        <v>4</v>
      </c>
      <c r="C149" s="91" t="s">
        <v>149</v>
      </c>
      <c r="D149" s="172"/>
      <c r="E149" s="91" t="s">
        <v>149</v>
      </c>
      <c r="F149" s="51" t="s">
        <v>173</v>
      </c>
      <c r="G149" s="51" t="s">
        <v>146</v>
      </c>
      <c r="H149" s="51" t="s">
        <v>143</v>
      </c>
      <c r="I149" s="26">
        <v>1</v>
      </c>
      <c r="J149" s="25" t="s">
        <v>13</v>
      </c>
      <c r="K149" s="27">
        <v>259.99</v>
      </c>
      <c r="L149" s="25" t="s">
        <v>13</v>
      </c>
      <c r="M149" s="26" t="s">
        <v>21</v>
      </c>
      <c r="N149" s="51" t="s">
        <v>143</v>
      </c>
      <c r="O149" s="78"/>
      <c r="P149" s="78" t="s">
        <v>13</v>
      </c>
      <c r="Q149" s="75"/>
      <c r="R149" s="25" t="s">
        <v>13</v>
      </c>
      <c r="S149" s="26" t="s">
        <v>21</v>
      </c>
      <c r="T149" s="27">
        <f t="shared" si="16"/>
        <v>-259.99</v>
      </c>
      <c r="U149" s="123" t="s">
        <v>267</v>
      </c>
      <c r="V149" s="7"/>
      <c r="W149" s="6"/>
      <c r="X149" s="18"/>
      <c r="Y149" s="16"/>
      <c r="Z149" s="16"/>
      <c r="AA149" s="16"/>
      <c r="AB149" s="16"/>
      <c r="AC149" s="16"/>
    </row>
    <row r="150" spans="2:29" s="4" customFormat="1" ht="105" customHeight="1" x14ac:dyDescent="0.25">
      <c r="B150" s="25">
        <v>5</v>
      </c>
      <c r="C150" s="91" t="s">
        <v>150</v>
      </c>
      <c r="D150" s="172"/>
      <c r="E150" s="91" t="s">
        <v>150</v>
      </c>
      <c r="F150" s="51" t="s">
        <v>173</v>
      </c>
      <c r="G150" s="51" t="s">
        <v>146</v>
      </c>
      <c r="H150" s="51" t="s">
        <v>143</v>
      </c>
      <c r="I150" s="26">
        <v>6</v>
      </c>
      <c r="J150" s="25" t="s">
        <v>13</v>
      </c>
      <c r="K150" s="27">
        <v>2436.5889999999999</v>
      </c>
      <c r="L150" s="25" t="s">
        <v>13</v>
      </c>
      <c r="M150" s="26" t="s">
        <v>21</v>
      </c>
      <c r="N150" s="51" t="s">
        <v>143</v>
      </c>
      <c r="O150" s="78"/>
      <c r="P150" s="78" t="s">
        <v>13</v>
      </c>
      <c r="Q150" s="75"/>
      <c r="R150" s="25" t="s">
        <v>13</v>
      </c>
      <c r="S150" s="26" t="s">
        <v>21</v>
      </c>
      <c r="T150" s="27">
        <f t="shared" si="16"/>
        <v>-2436.5889999999999</v>
      </c>
      <c r="U150" s="123" t="s">
        <v>267</v>
      </c>
      <c r="V150" s="7"/>
      <c r="W150" s="6"/>
      <c r="X150" s="18"/>
      <c r="Y150" s="16"/>
      <c r="Z150" s="16"/>
      <c r="AA150" s="16"/>
      <c r="AB150" s="16"/>
      <c r="AC150" s="16"/>
    </row>
    <row r="151" spans="2:29" s="4" customFormat="1" ht="55.5" customHeight="1" x14ac:dyDescent="0.25">
      <c r="B151" s="25">
        <v>6</v>
      </c>
      <c r="C151" s="91" t="s">
        <v>151</v>
      </c>
      <c r="D151" s="172"/>
      <c r="E151" s="91" t="s">
        <v>151</v>
      </c>
      <c r="F151" s="51" t="s">
        <v>173</v>
      </c>
      <c r="G151" s="51" t="s">
        <v>146</v>
      </c>
      <c r="H151" s="51" t="s">
        <v>143</v>
      </c>
      <c r="I151" s="26">
        <v>15</v>
      </c>
      <c r="J151" s="25" t="s">
        <v>13</v>
      </c>
      <c r="K151" s="27">
        <v>929.81299999999999</v>
      </c>
      <c r="L151" s="25" t="s">
        <v>13</v>
      </c>
      <c r="M151" s="26" t="s">
        <v>21</v>
      </c>
      <c r="N151" s="51" t="s">
        <v>143</v>
      </c>
      <c r="O151" s="78"/>
      <c r="P151" s="78" t="s">
        <v>13</v>
      </c>
      <c r="Q151" s="75"/>
      <c r="R151" s="25" t="s">
        <v>13</v>
      </c>
      <c r="S151" s="26" t="s">
        <v>21</v>
      </c>
      <c r="T151" s="27">
        <f t="shared" si="16"/>
        <v>-929.81299999999999</v>
      </c>
      <c r="U151" s="123" t="s">
        <v>267</v>
      </c>
      <c r="V151" s="7"/>
      <c r="W151" s="6"/>
      <c r="X151" s="18"/>
      <c r="Y151" s="16"/>
      <c r="Z151" s="16"/>
      <c r="AA151" s="16"/>
      <c r="AB151" s="16"/>
      <c r="AC151" s="16"/>
    </row>
    <row r="152" spans="2:29" s="4" customFormat="1" ht="30" x14ac:dyDescent="0.25">
      <c r="B152" s="25">
        <v>7</v>
      </c>
      <c r="C152" s="91" t="s">
        <v>152</v>
      </c>
      <c r="D152" s="172"/>
      <c r="E152" s="91" t="s">
        <v>152</v>
      </c>
      <c r="F152" s="51" t="s">
        <v>173</v>
      </c>
      <c r="G152" s="51" t="s">
        <v>146</v>
      </c>
      <c r="H152" s="51" t="s">
        <v>143</v>
      </c>
      <c r="I152" s="26">
        <v>14</v>
      </c>
      <c r="J152" s="25" t="s">
        <v>13</v>
      </c>
      <c r="K152" s="27">
        <v>631.25</v>
      </c>
      <c r="L152" s="25" t="s">
        <v>13</v>
      </c>
      <c r="M152" s="26" t="s">
        <v>21</v>
      </c>
      <c r="N152" s="51" t="s">
        <v>143</v>
      </c>
      <c r="O152" s="78">
        <v>14</v>
      </c>
      <c r="P152" s="78" t="s">
        <v>13</v>
      </c>
      <c r="Q152" s="53">
        <v>589.4</v>
      </c>
      <c r="R152" s="25" t="s">
        <v>13</v>
      </c>
      <c r="S152" s="26" t="s">
        <v>21</v>
      </c>
      <c r="T152" s="27">
        <f t="shared" si="16"/>
        <v>-41.850000000000023</v>
      </c>
      <c r="U152" s="123" t="s">
        <v>267</v>
      </c>
      <c r="V152" s="7"/>
      <c r="W152" s="6"/>
      <c r="X152" s="18"/>
      <c r="Y152" s="16"/>
      <c r="Z152" s="16"/>
      <c r="AA152" s="16"/>
      <c r="AB152" s="16"/>
      <c r="AC152" s="16"/>
    </row>
    <row r="153" spans="2:29" s="4" customFormat="1" ht="29.25" customHeight="1" x14ac:dyDescent="0.25">
      <c r="B153" s="25">
        <v>8</v>
      </c>
      <c r="C153" s="91" t="s">
        <v>153</v>
      </c>
      <c r="D153" s="172"/>
      <c r="E153" s="91" t="s">
        <v>153</v>
      </c>
      <c r="F153" s="51" t="s">
        <v>173</v>
      </c>
      <c r="G153" s="51" t="s">
        <v>146</v>
      </c>
      <c r="H153" s="51" t="s">
        <v>143</v>
      </c>
      <c r="I153" s="26">
        <v>3</v>
      </c>
      <c r="J153" s="25" t="s">
        <v>13</v>
      </c>
      <c r="K153" s="27">
        <v>855</v>
      </c>
      <c r="L153" s="25" t="s">
        <v>13</v>
      </c>
      <c r="M153" s="26" t="s">
        <v>21</v>
      </c>
      <c r="N153" s="51" t="s">
        <v>143</v>
      </c>
      <c r="O153" s="78"/>
      <c r="P153" s="78" t="s">
        <v>13</v>
      </c>
      <c r="Q153" s="53"/>
      <c r="R153" s="25" t="s">
        <v>13</v>
      </c>
      <c r="S153" s="26" t="s">
        <v>21</v>
      </c>
      <c r="T153" s="27">
        <f t="shared" si="16"/>
        <v>-855</v>
      </c>
      <c r="U153" s="123" t="s">
        <v>267</v>
      </c>
      <c r="V153" s="7"/>
      <c r="W153" s="6"/>
      <c r="X153" s="18"/>
      <c r="Y153" s="16"/>
      <c r="Z153" s="16"/>
      <c r="AA153" s="16"/>
      <c r="AB153" s="16"/>
      <c r="AC153" s="16"/>
    </row>
    <row r="154" spans="2:29" s="4" customFormat="1" ht="27" customHeight="1" x14ac:dyDescent="0.25">
      <c r="B154" s="25">
        <v>9</v>
      </c>
      <c r="C154" s="91" t="s">
        <v>154</v>
      </c>
      <c r="D154" s="172"/>
      <c r="E154" s="91" t="s">
        <v>154</v>
      </c>
      <c r="F154" s="51" t="s">
        <v>173</v>
      </c>
      <c r="G154" s="51" t="s">
        <v>146</v>
      </c>
      <c r="H154" s="51" t="s">
        <v>143</v>
      </c>
      <c r="I154" s="26">
        <v>1</v>
      </c>
      <c r="J154" s="25" t="s">
        <v>13</v>
      </c>
      <c r="K154" s="27">
        <v>1738.318</v>
      </c>
      <c r="L154" s="25" t="s">
        <v>13</v>
      </c>
      <c r="M154" s="26" t="s">
        <v>21</v>
      </c>
      <c r="N154" s="51" t="s">
        <v>143</v>
      </c>
      <c r="O154" s="78"/>
      <c r="P154" s="78" t="s">
        <v>13</v>
      </c>
      <c r="Q154" s="53"/>
      <c r="R154" s="25" t="s">
        <v>13</v>
      </c>
      <c r="S154" s="26" t="s">
        <v>21</v>
      </c>
      <c r="T154" s="27">
        <f t="shared" si="16"/>
        <v>-1738.318</v>
      </c>
      <c r="U154" s="123" t="s">
        <v>267</v>
      </c>
      <c r="V154" s="7"/>
      <c r="W154" s="6"/>
      <c r="X154" s="18"/>
      <c r="Y154" s="16"/>
      <c r="Z154" s="16"/>
      <c r="AA154" s="16"/>
      <c r="AB154" s="16"/>
      <c r="AC154" s="16"/>
    </row>
    <row r="155" spans="2:29" s="4" customFormat="1" ht="28.5" customHeight="1" x14ac:dyDescent="0.25">
      <c r="B155" s="25">
        <v>10</v>
      </c>
      <c r="C155" s="91" t="s">
        <v>155</v>
      </c>
      <c r="D155" s="172"/>
      <c r="E155" s="91" t="s">
        <v>155</v>
      </c>
      <c r="F155" s="51" t="s">
        <v>173</v>
      </c>
      <c r="G155" s="51" t="s">
        <v>146</v>
      </c>
      <c r="H155" s="51" t="s">
        <v>143</v>
      </c>
      <c r="I155" s="26">
        <v>3</v>
      </c>
      <c r="J155" s="25" t="s">
        <v>13</v>
      </c>
      <c r="K155" s="27">
        <v>2011.3230000000001</v>
      </c>
      <c r="L155" s="25" t="s">
        <v>13</v>
      </c>
      <c r="M155" s="26" t="s">
        <v>21</v>
      </c>
      <c r="N155" s="51" t="s">
        <v>143</v>
      </c>
      <c r="O155" s="78">
        <v>3</v>
      </c>
      <c r="P155" s="78" t="s">
        <v>13</v>
      </c>
      <c r="Q155" s="53">
        <v>1196.73723</v>
      </c>
      <c r="R155" s="25" t="s">
        <v>13</v>
      </c>
      <c r="S155" s="26" t="s">
        <v>21</v>
      </c>
      <c r="T155" s="27">
        <f t="shared" si="16"/>
        <v>-814.58577000000014</v>
      </c>
      <c r="U155" s="123" t="s">
        <v>267</v>
      </c>
      <c r="V155" s="7"/>
      <c r="W155" s="6"/>
      <c r="X155" s="18"/>
      <c r="Y155" s="16"/>
      <c r="Z155" s="16"/>
      <c r="AA155" s="16"/>
      <c r="AB155" s="16"/>
      <c r="AC155" s="16"/>
    </row>
    <row r="156" spans="2:29" s="4" customFormat="1" ht="30" customHeight="1" x14ac:dyDescent="0.25">
      <c r="B156" s="25">
        <v>11</v>
      </c>
      <c r="C156" s="91" t="s">
        <v>156</v>
      </c>
      <c r="D156" s="172"/>
      <c r="E156" s="91" t="s">
        <v>156</v>
      </c>
      <c r="F156" s="51" t="s">
        <v>173</v>
      </c>
      <c r="G156" s="51" t="s">
        <v>146</v>
      </c>
      <c r="H156" s="51" t="s">
        <v>143</v>
      </c>
      <c r="I156" s="26">
        <v>3</v>
      </c>
      <c r="J156" s="25" t="s">
        <v>13</v>
      </c>
      <c r="K156" s="27">
        <v>705.80399999999997</v>
      </c>
      <c r="L156" s="25" t="s">
        <v>13</v>
      </c>
      <c r="M156" s="26" t="s">
        <v>21</v>
      </c>
      <c r="N156" s="51" t="s">
        <v>143</v>
      </c>
      <c r="O156" s="78"/>
      <c r="P156" s="78" t="s">
        <v>13</v>
      </c>
      <c r="Q156" s="75"/>
      <c r="R156" s="25" t="s">
        <v>13</v>
      </c>
      <c r="S156" s="26" t="s">
        <v>21</v>
      </c>
      <c r="T156" s="27">
        <f t="shared" si="16"/>
        <v>-705.80399999999997</v>
      </c>
      <c r="U156" s="123" t="s">
        <v>267</v>
      </c>
      <c r="V156" s="7"/>
      <c r="W156" s="6"/>
      <c r="X156" s="18"/>
      <c r="Y156" s="16"/>
      <c r="Z156" s="16"/>
      <c r="AA156" s="16"/>
      <c r="AB156" s="16"/>
      <c r="AC156" s="16"/>
    </row>
    <row r="157" spans="2:29" s="4" customFormat="1" ht="30" customHeight="1" x14ac:dyDescent="0.25">
      <c r="B157" s="25">
        <v>12</v>
      </c>
      <c r="C157" s="91" t="s">
        <v>157</v>
      </c>
      <c r="D157" s="172"/>
      <c r="E157" s="91" t="s">
        <v>157</v>
      </c>
      <c r="F157" s="51" t="s">
        <v>173</v>
      </c>
      <c r="G157" s="51" t="s">
        <v>146</v>
      </c>
      <c r="H157" s="51" t="s">
        <v>143</v>
      </c>
      <c r="I157" s="26">
        <v>3</v>
      </c>
      <c r="J157" s="25" t="s">
        <v>13</v>
      </c>
      <c r="K157" s="27">
        <v>1024.4059999999999</v>
      </c>
      <c r="L157" s="25" t="s">
        <v>13</v>
      </c>
      <c r="M157" s="26" t="s">
        <v>21</v>
      </c>
      <c r="N157" s="51" t="s">
        <v>143</v>
      </c>
      <c r="O157" s="78"/>
      <c r="P157" s="78" t="s">
        <v>13</v>
      </c>
      <c r="Q157" s="75"/>
      <c r="R157" s="25" t="s">
        <v>13</v>
      </c>
      <c r="S157" s="26" t="s">
        <v>21</v>
      </c>
      <c r="T157" s="27">
        <f t="shared" si="16"/>
        <v>-1024.4059999999999</v>
      </c>
      <c r="U157" s="123" t="s">
        <v>267</v>
      </c>
      <c r="V157" s="7"/>
      <c r="W157" s="6"/>
      <c r="X157" s="18"/>
      <c r="Y157" s="16"/>
      <c r="Z157" s="16"/>
      <c r="AA157" s="16"/>
      <c r="AB157" s="16"/>
      <c r="AC157" s="16"/>
    </row>
    <row r="158" spans="2:29" s="4" customFormat="1" ht="27" customHeight="1" x14ac:dyDescent="0.25">
      <c r="B158" s="25">
        <v>13</v>
      </c>
      <c r="C158" s="91" t="s">
        <v>158</v>
      </c>
      <c r="D158" s="172"/>
      <c r="E158" s="91" t="s">
        <v>158</v>
      </c>
      <c r="F158" s="51" t="s">
        <v>173</v>
      </c>
      <c r="G158" s="51" t="s">
        <v>146</v>
      </c>
      <c r="H158" s="51" t="s">
        <v>143</v>
      </c>
      <c r="I158" s="26">
        <v>1</v>
      </c>
      <c r="J158" s="25" t="s">
        <v>13</v>
      </c>
      <c r="K158" s="27">
        <v>5131.585</v>
      </c>
      <c r="L158" s="25" t="s">
        <v>13</v>
      </c>
      <c r="M158" s="26" t="s">
        <v>21</v>
      </c>
      <c r="N158" s="51" t="s">
        <v>143</v>
      </c>
      <c r="O158" s="78"/>
      <c r="P158" s="78" t="s">
        <v>13</v>
      </c>
      <c r="Q158" s="75"/>
      <c r="R158" s="25" t="s">
        <v>13</v>
      </c>
      <c r="S158" s="26" t="s">
        <v>21</v>
      </c>
      <c r="T158" s="27">
        <f t="shared" si="16"/>
        <v>-5131.585</v>
      </c>
      <c r="U158" s="123" t="s">
        <v>267</v>
      </c>
      <c r="V158" s="7"/>
      <c r="W158" s="6"/>
      <c r="X158" s="18"/>
      <c r="Y158" s="16"/>
      <c r="Z158" s="16"/>
      <c r="AA158" s="16"/>
      <c r="AB158" s="16"/>
      <c r="AC158" s="16"/>
    </row>
    <row r="159" spans="2:29" s="4" customFormat="1" ht="21" customHeight="1" x14ac:dyDescent="0.25">
      <c r="B159" s="88"/>
      <c r="C159" s="89" t="s">
        <v>159</v>
      </c>
      <c r="D159" s="172"/>
      <c r="E159" s="89" t="s">
        <v>159</v>
      </c>
      <c r="F159" s="25"/>
      <c r="G159" s="51"/>
      <c r="H159" s="51"/>
      <c r="I159" s="26"/>
      <c r="J159" s="25"/>
      <c r="K159" s="27"/>
      <c r="L159" s="25"/>
      <c r="M159" s="26"/>
      <c r="N159" s="51"/>
      <c r="O159" s="78"/>
      <c r="P159" s="78"/>
      <c r="Q159" s="75"/>
      <c r="R159" s="25"/>
      <c r="S159" s="26"/>
      <c r="T159" s="27"/>
      <c r="U159" s="123" t="s">
        <v>267</v>
      </c>
      <c r="V159" s="7"/>
      <c r="W159" s="6"/>
      <c r="X159" s="18"/>
      <c r="Y159" s="16"/>
      <c r="Z159" s="16"/>
      <c r="AA159" s="16"/>
      <c r="AB159" s="16"/>
      <c r="AC159" s="16"/>
    </row>
    <row r="160" spans="2:29" s="4" customFormat="1" ht="62.25" customHeight="1" x14ac:dyDescent="0.25">
      <c r="B160" s="25">
        <v>14</v>
      </c>
      <c r="C160" s="91" t="s">
        <v>160</v>
      </c>
      <c r="D160" s="172"/>
      <c r="E160" s="91" t="s">
        <v>160</v>
      </c>
      <c r="F160" s="51" t="s">
        <v>173</v>
      </c>
      <c r="G160" s="51" t="s">
        <v>146</v>
      </c>
      <c r="H160" s="51" t="s">
        <v>143</v>
      </c>
      <c r="I160" s="26">
        <v>11</v>
      </c>
      <c r="J160" s="25" t="s">
        <v>13</v>
      </c>
      <c r="K160" s="27">
        <v>1210</v>
      </c>
      <c r="L160" s="25" t="s">
        <v>13</v>
      </c>
      <c r="M160" s="26" t="s">
        <v>21</v>
      </c>
      <c r="N160" s="51" t="s">
        <v>143</v>
      </c>
      <c r="O160" s="78"/>
      <c r="P160" s="78" t="s">
        <v>13</v>
      </c>
      <c r="Q160" s="75"/>
      <c r="R160" s="25" t="s">
        <v>13</v>
      </c>
      <c r="S160" s="26" t="s">
        <v>21</v>
      </c>
      <c r="T160" s="27">
        <f t="shared" si="16"/>
        <v>-1210</v>
      </c>
      <c r="U160" s="123" t="s">
        <v>267</v>
      </c>
      <c r="V160" s="7"/>
      <c r="W160" s="6"/>
      <c r="X160" s="18"/>
      <c r="Y160" s="16"/>
      <c r="Z160" s="16"/>
      <c r="AA160" s="16"/>
      <c r="AB160" s="16"/>
      <c r="AC160" s="16"/>
    </row>
    <row r="161" spans="2:29" s="4" customFormat="1" ht="30" x14ac:dyDescent="0.25">
      <c r="B161" s="25">
        <v>15</v>
      </c>
      <c r="C161" s="91" t="s">
        <v>161</v>
      </c>
      <c r="D161" s="172"/>
      <c r="E161" s="91" t="s">
        <v>161</v>
      </c>
      <c r="F161" s="51" t="s">
        <v>173</v>
      </c>
      <c r="G161" s="51" t="s">
        <v>146</v>
      </c>
      <c r="H161" s="51" t="s">
        <v>143</v>
      </c>
      <c r="I161" s="26">
        <v>30</v>
      </c>
      <c r="J161" s="25" t="s">
        <v>13</v>
      </c>
      <c r="K161" s="27">
        <v>1740</v>
      </c>
      <c r="L161" s="25" t="s">
        <v>13</v>
      </c>
      <c r="M161" s="26" t="s">
        <v>21</v>
      </c>
      <c r="N161" s="51" t="s">
        <v>143</v>
      </c>
      <c r="O161" s="78"/>
      <c r="P161" s="78" t="s">
        <v>13</v>
      </c>
      <c r="Q161" s="75"/>
      <c r="R161" s="25" t="s">
        <v>13</v>
      </c>
      <c r="S161" s="26" t="s">
        <v>21</v>
      </c>
      <c r="T161" s="27">
        <f t="shared" si="16"/>
        <v>-1740</v>
      </c>
      <c r="U161" s="123" t="s">
        <v>267</v>
      </c>
      <c r="V161" s="7"/>
      <c r="W161" s="6"/>
      <c r="X161" s="18"/>
      <c r="Y161" s="16"/>
      <c r="Z161" s="16"/>
      <c r="AA161" s="16"/>
      <c r="AB161" s="16"/>
      <c r="AC161" s="16"/>
    </row>
    <row r="162" spans="2:29" s="4" customFormat="1" ht="66" customHeight="1" x14ac:dyDescent="0.25">
      <c r="B162" s="25">
        <v>16</v>
      </c>
      <c r="C162" s="91" t="s">
        <v>162</v>
      </c>
      <c r="D162" s="172"/>
      <c r="E162" s="91" t="s">
        <v>162</v>
      </c>
      <c r="F162" s="51" t="s">
        <v>173</v>
      </c>
      <c r="G162" s="51" t="s">
        <v>146</v>
      </c>
      <c r="H162" s="51" t="s">
        <v>143</v>
      </c>
      <c r="I162" s="26">
        <v>38</v>
      </c>
      <c r="J162" s="25" t="s">
        <v>13</v>
      </c>
      <c r="K162" s="27">
        <v>4104</v>
      </c>
      <c r="L162" s="25" t="s">
        <v>13</v>
      </c>
      <c r="M162" s="26" t="s">
        <v>21</v>
      </c>
      <c r="N162" s="51" t="s">
        <v>143</v>
      </c>
      <c r="O162" s="78"/>
      <c r="P162" s="78" t="s">
        <v>13</v>
      </c>
      <c r="Q162" s="75"/>
      <c r="R162" s="25" t="s">
        <v>13</v>
      </c>
      <c r="S162" s="26" t="s">
        <v>21</v>
      </c>
      <c r="T162" s="27">
        <f t="shared" si="16"/>
        <v>-4104</v>
      </c>
      <c r="U162" s="123" t="s">
        <v>267</v>
      </c>
      <c r="V162" s="7"/>
      <c r="W162" s="6"/>
      <c r="X162" s="18"/>
      <c r="Y162" s="16"/>
      <c r="Z162" s="16"/>
      <c r="AA162" s="16"/>
      <c r="AB162" s="16"/>
      <c r="AC162" s="16"/>
    </row>
    <row r="163" spans="2:29" s="4" customFormat="1" ht="61.5" customHeight="1" x14ac:dyDescent="0.25">
      <c r="B163" s="25">
        <v>17</v>
      </c>
      <c r="C163" s="91" t="s">
        <v>163</v>
      </c>
      <c r="D163" s="172"/>
      <c r="E163" s="91" t="s">
        <v>163</v>
      </c>
      <c r="F163" s="51" t="s">
        <v>173</v>
      </c>
      <c r="G163" s="51" t="s">
        <v>146</v>
      </c>
      <c r="H163" s="51" t="s">
        <v>143</v>
      </c>
      <c r="I163" s="26">
        <v>65</v>
      </c>
      <c r="J163" s="25" t="s">
        <v>13</v>
      </c>
      <c r="K163" s="27">
        <v>3445</v>
      </c>
      <c r="L163" s="25" t="s">
        <v>13</v>
      </c>
      <c r="M163" s="26" t="s">
        <v>21</v>
      </c>
      <c r="N163" s="51" t="s">
        <v>143</v>
      </c>
      <c r="O163" s="78"/>
      <c r="P163" s="78" t="s">
        <v>13</v>
      </c>
      <c r="Q163" s="75"/>
      <c r="R163" s="25" t="s">
        <v>13</v>
      </c>
      <c r="S163" s="26" t="s">
        <v>21</v>
      </c>
      <c r="T163" s="27">
        <f t="shared" si="16"/>
        <v>-3445</v>
      </c>
      <c r="U163" s="123" t="s">
        <v>267</v>
      </c>
      <c r="V163" s="7"/>
      <c r="W163" s="6"/>
      <c r="X163" s="18"/>
      <c r="Y163" s="16"/>
      <c r="Z163" s="16"/>
      <c r="AA163" s="16"/>
      <c r="AB163" s="16"/>
      <c r="AC163" s="16"/>
    </row>
    <row r="164" spans="2:29" s="4" customFormat="1" ht="50.25" customHeight="1" x14ac:dyDescent="0.25">
      <c r="B164" s="25">
        <v>18</v>
      </c>
      <c r="C164" s="91" t="s">
        <v>164</v>
      </c>
      <c r="D164" s="172"/>
      <c r="E164" s="91" t="s">
        <v>164</v>
      </c>
      <c r="F164" s="51" t="s">
        <v>173</v>
      </c>
      <c r="G164" s="51" t="s">
        <v>146</v>
      </c>
      <c r="H164" s="51" t="s">
        <v>143</v>
      </c>
      <c r="I164" s="26">
        <v>35</v>
      </c>
      <c r="J164" s="25" t="s">
        <v>13</v>
      </c>
      <c r="K164" s="27">
        <v>2986.6669999999999</v>
      </c>
      <c r="L164" s="25" t="s">
        <v>13</v>
      </c>
      <c r="M164" s="26" t="s">
        <v>21</v>
      </c>
      <c r="N164" s="51" t="s">
        <v>143</v>
      </c>
      <c r="O164" s="78"/>
      <c r="P164" s="78" t="s">
        <v>13</v>
      </c>
      <c r="Q164" s="75"/>
      <c r="R164" s="25" t="s">
        <v>13</v>
      </c>
      <c r="S164" s="26" t="s">
        <v>21</v>
      </c>
      <c r="T164" s="27">
        <f t="shared" si="16"/>
        <v>-2986.6669999999999</v>
      </c>
      <c r="U164" s="123" t="s">
        <v>267</v>
      </c>
      <c r="V164" s="7"/>
      <c r="W164" s="6"/>
      <c r="X164" s="18"/>
      <c r="Y164" s="16"/>
      <c r="Z164" s="16"/>
      <c r="AA164" s="16"/>
      <c r="AB164" s="16"/>
      <c r="AC164" s="16"/>
    </row>
    <row r="165" spans="2:29" s="4" customFormat="1" ht="60" customHeight="1" x14ac:dyDescent="0.25">
      <c r="B165" s="25">
        <v>19</v>
      </c>
      <c r="C165" s="91" t="s">
        <v>165</v>
      </c>
      <c r="D165" s="172"/>
      <c r="E165" s="91" t="s">
        <v>165</v>
      </c>
      <c r="F165" s="51" t="s">
        <v>173</v>
      </c>
      <c r="G165" s="51" t="s">
        <v>146</v>
      </c>
      <c r="H165" s="51" t="s">
        <v>143</v>
      </c>
      <c r="I165" s="26">
        <v>24</v>
      </c>
      <c r="J165" s="25" t="s">
        <v>13</v>
      </c>
      <c r="K165" s="27">
        <v>2384</v>
      </c>
      <c r="L165" s="25" t="s">
        <v>13</v>
      </c>
      <c r="M165" s="26" t="s">
        <v>21</v>
      </c>
      <c r="N165" s="51" t="s">
        <v>143</v>
      </c>
      <c r="O165" s="78"/>
      <c r="P165" s="78" t="s">
        <v>13</v>
      </c>
      <c r="Q165" s="75"/>
      <c r="R165" s="25" t="s">
        <v>13</v>
      </c>
      <c r="S165" s="26" t="s">
        <v>21</v>
      </c>
      <c r="T165" s="27">
        <f t="shared" si="16"/>
        <v>-2384</v>
      </c>
      <c r="U165" s="123" t="s">
        <v>267</v>
      </c>
      <c r="V165" s="7"/>
      <c r="W165" s="6"/>
      <c r="X165" s="18"/>
      <c r="Y165" s="16"/>
      <c r="Z165" s="16"/>
      <c r="AA165" s="16"/>
      <c r="AB165" s="16"/>
      <c r="AC165" s="16"/>
    </row>
    <row r="166" spans="2:29" s="4" customFormat="1" ht="60" customHeight="1" x14ac:dyDescent="0.25">
      <c r="B166" s="25">
        <v>20</v>
      </c>
      <c r="C166" s="91" t="s">
        <v>166</v>
      </c>
      <c r="D166" s="172"/>
      <c r="E166" s="91" t="s">
        <v>166</v>
      </c>
      <c r="F166" s="51" t="s">
        <v>173</v>
      </c>
      <c r="G166" s="51" t="s">
        <v>146</v>
      </c>
      <c r="H166" s="51" t="s">
        <v>143</v>
      </c>
      <c r="I166" s="26">
        <v>2</v>
      </c>
      <c r="J166" s="25" t="s">
        <v>13</v>
      </c>
      <c r="K166" s="27">
        <v>208</v>
      </c>
      <c r="L166" s="25" t="s">
        <v>13</v>
      </c>
      <c r="M166" s="26" t="s">
        <v>21</v>
      </c>
      <c r="N166" s="51" t="s">
        <v>143</v>
      </c>
      <c r="O166" s="78"/>
      <c r="P166" s="78" t="s">
        <v>13</v>
      </c>
      <c r="Q166" s="75"/>
      <c r="R166" s="25" t="s">
        <v>13</v>
      </c>
      <c r="S166" s="26" t="s">
        <v>21</v>
      </c>
      <c r="T166" s="27">
        <f t="shared" si="16"/>
        <v>-208</v>
      </c>
      <c r="U166" s="123" t="s">
        <v>267</v>
      </c>
      <c r="V166" s="7"/>
      <c r="W166" s="6"/>
      <c r="X166" s="18"/>
      <c r="Y166" s="16"/>
      <c r="Z166" s="16"/>
      <c r="AA166" s="16"/>
      <c r="AB166" s="16"/>
      <c r="AC166" s="16"/>
    </row>
    <row r="167" spans="2:29" s="4" customFormat="1" ht="61.5" customHeight="1" x14ac:dyDescent="0.25">
      <c r="B167" s="25">
        <v>21</v>
      </c>
      <c r="C167" s="91" t="s">
        <v>167</v>
      </c>
      <c r="D167" s="172"/>
      <c r="E167" s="91" t="s">
        <v>167</v>
      </c>
      <c r="F167" s="51" t="s">
        <v>173</v>
      </c>
      <c r="G167" s="51" t="s">
        <v>146</v>
      </c>
      <c r="H167" s="51" t="s">
        <v>143</v>
      </c>
      <c r="I167" s="26">
        <v>1</v>
      </c>
      <c r="J167" s="25" t="s">
        <v>13</v>
      </c>
      <c r="K167" s="27">
        <v>2146.6669999999999</v>
      </c>
      <c r="L167" s="25" t="s">
        <v>13</v>
      </c>
      <c r="M167" s="26" t="s">
        <v>21</v>
      </c>
      <c r="N167" s="51" t="s">
        <v>143</v>
      </c>
      <c r="O167" s="78"/>
      <c r="P167" s="78" t="s">
        <v>13</v>
      </c>
      <c r="Q167" s="75"/>
      <c r="R167" s="25" t="s">
        <v>13</v>
      </c>
      <c r="S167" s="26" t="s">
        <v>21</v>
      </c>
      <c r="T167" s="27">
        <f t="shared" si="16"/>
        <v>-2146.6669999999999</v>
      </c>
      <c r="U167" s="123" t="s">
        <v>267</v>
      </c>
      <c r="V167" s="7"/>
      <c r="W167" s="6"/>
      <c r="X167" s="18"/>
      <c r="Y167" s="16"/>
      <c r="Z167" s="16"/>
      <c r="AA167" s="16"/>
      <c r="AB167" s="16"/>
      <c r="AC167" s="16"/>
    </row>
    <row r="168" spans="2:29" s="4" customFormat="1" ht="60.75" customHeight="1" x14ac:dyDescent="0.25">
      <c r="B168" s="25">
        <v>22</v>
      </c>
      <c r="C168" s="91" t="s">
        <v>168</v>
      </c>
      <c r="D168" s="172"/>
      <c r="E168" s="91" t="s">
        <v>168</v>
      </c>
      <c r="F168" s="51" t="s">
        <v>173</v>
      </c>
      <c r="G168" s="51" t="s">
        <v>146</v>
      </c>
      <c r="H168" s="51" t="s">
        <v>143</v>
      </c>
      <c r="I168" s="26">
        <v>1</v>
      </c>
      <c r="J168" s="25" t="s">
        <v>13</v>
      </c>
      <c r="K168" s="27">
        <v>905</v>
      </c>
      <c r="L168" s="25" t="s">
        <v>13</v>
      </c>
      <c r="M168" s="26" t="s">
        <v>21</v>
      </c>
      <c r="N168" s="51" t="s">
        <v>143</v>
      </c>
      <c r="O168" s="78"/>
      <c r="P168" s="78" t="s">
        <v>13</v>
      </c>
      <c r="Q168" s="75"/>
      <c r="R168" s="25" t="s">
        <v>13</v>
      </c>
      <c r="S168" s="26" t="s">
        <v>21</v>
      </c>
      <c r="T168" s="27">
        <f t="shared" si="16"/>
        <v>-905</v>
      </c>
      <c r="U168" s="123" t="s">
        <v>267</v>
      </c>
      <c r="V168" s="7"/>
      <c r="W168" s="6"/>
      <c r="X168" s="18"/>
      <c r="Y168" s="16"/>
      <c r="Z168" s="16"/>
      <c r="AA168" s="16"/>
      <c r="AB168" s="16"/>
      <c r="AC168" s="16"/>
    </row>
    <row r="169" spans="2:29" s="4" customFormat="1" ht="30" x14ac:dyDescent="0.25">
      <c r="B169" s="25">
        <v>23</v>
      </c>
      <c r="C169" s="91" t="s">
        <v>169</v>
      </c>
      <c r="D169" s="172"/>
      <c r="E169" s="91" t="s">
        <v>169</v>
      </c>
      <c r="F169" s="51" t="s">
        <v>173</v>
      </c>
      <c r="G169" s="51" t="s">
        <v>146</v>
      </c>
      <c r="H169" s="51" t="s">
        <v>143</v>
      </c>
      <c r="I169" s="26">
        <v>42</v>
      </c>
      <c r="J169" s="25" t="s">
        <v>13</v>
      </c>
      <c r="K169" s="27">
        <v>3519.1880000000001</v>
      </c>
      <c r="L169" s="25" t="s">
        <v>13</v>
      </c>
      <c r="M169" s="26" t="s">
        <v>21</v>
      </c>
      <c r="N169" s="51" t="s">
        <v>143</v>
      </c>
      <c r="O169" s="78"/>
      <c r="P169" s="78" t="s">
        <v>13</v>
      </c>
      <c r="Q169" s="75"/>
      <c r="R169" s="25" t="s">
        <v>13</v>
      </c>
      <c r="S169" s="26" t="s">
        <v>21</v>
      </c>
      <c r="T169" s="27">
        <f t="shared" si="16"/>
        <v>-3519.1880000000001</v>
      </c>
      <c r="U169" s="123" t="s">
        <v>267</v>
      </c>
      <c r="V169" s="7"/>
      <c r="W169" s="6"/>
      <c r="X169" s="18"/>
      <c r="Y169" s="16"/>
      <c r="Z169" s="16"/>
      <c r="AA169" s="16"/>
      <c r="AB169" s="16"/>
      <c r="AC169" s="16"/>
    </row>
    <row r="170" spans="2:29" s="4" customFormat="1" ht="61.5" customHeight="1" x14ac:dyDescent="0.25">
      <c r="B170" s="25">
        <v>24</v>
      </c>
      <c r="C170" s="91" t="s">
        <v>170</v>
      </c>
      <c r="D170" s="172"/>
      <c r="E170" s="91" t="s">
        <v>170</v>
      </c>
      <c r="F170" s="51" t="s">
        <v>173</v>
      </c>
      <c r="G170" s="51" t="s">
        <v>146</v>
      </c>
      <c r="H170" s="51" t="s">
        <v>143</v>
      </c>
      <c r="I170" s="26">
        <v>2</v>
      </c>
      <c r="J170" s="25" t="s">
        <v>13</v>
      </c>
      <c r="K170" s="27">
        <v>72.263999999999996</v>
      </c>
      <c r="L170" s="25" t="s">
        <v>13</v>
      </c>
      <c r="M170" s="26" t="s">
        <v>21</v>
      </c>
      <c r="N170" s="51" t="s">
        <v>143</v>
      </c>
      <c r="O170" s="78"/>
      <c r="P170" s="78" t="s">
        <v>13</v>
      </c>
      <c r="Q170" s="75"/>
      <c r="R170" s="25" t="s">
        <v>13</v>
      </c>
      <c r="S170" s="26" t="s">
        <v>21</v>
      </c>
      <c r="T170" s="27">
        <f t="shared" si="16"/>
        <v>-72.263999999999996</v>
      </c>
      <c r="U170" s="123" t="s">
        <v>267</v>
      </c>
      <c r="V170" s="7"/>
      <c r="W170" s="6"/>
      <c r="X170" s="18"/>
      <c r="Y170" s="16"/>
      <c r="Z170" s="16"/>
      <c r="AA170" s="16"/>
      <c r="AB170" s="16"/>
      <c r="AC170" s="16"/>
    </row>
    <row r="171" spans="2:29" s="4" customFormat="1" ht="51.75" customHeight="1" x14ac:dyDescent="0.25">
      <c r="B171" s="25">
        <v>25</v>
      </c>
      <c r="C171" s="91" t="s">
        <v>171</v>
      </c>
      <c r="D171" s="172"/>
      <c r="E171" s="91" t="s">
        <v>171</v>
      </c>
      <c r="F171" s="51" t="s">
        <v>173</v>
      </c>
      <c r="G171" s="51" t="s">
        <v>146</v>
      </c>
      <c r="H171" s="51" t="s">
        <v>143</v>
      </c>
      <c r="I171" s="26">
        <v>1</v>
      </c>
      <c r="J171" s="25" t="s">
        <v>13</v>
      </c>
      <c r="K171" s="27">
        <v>27.478999999999999</v>
      </c>
      <c r="L171" s="25" t="s">
        <v>13</v>
      </c>
      <c r="M171" s="26" t="s">
        <v>21</v>
      </c>
      <c r="N171" s="51" t="s">
        <v>143</v>
      </c>
      <c r="O171" s="78"/>
      <c r="P171" s="78" t="s">
        <v>13</v>
      </c>
      <c r="Q171" s="75"/>
      <c r="R171" s="25" t="s">
        <v>13</v>
      </c>
      <c r="S171" s="26" t="s">
        <v>21</v>
      </c>
      <c r="T171" s="27">
        <f t="shared" si="16"/>
        <v>-27.478999999999999</v>
      </c>
      <c r="U171" s="123" t="s">
        <v>267</v>
      </c>
      <c r="V171" s="7"/>
      <c r="W171" s="6"/>
      <c r="X171" s="18"/>
      <c r="Y171" s="16"/>
      <c r="Z171" s="16"/>
      <c r="AA171" s="16"/>
      <c r="AB171" s="16"/>
      <c r="AC171" s="16"/>
    </row>
    <row r="172" spans="2:29" s="4" customFormat="1" ht="30" x14ac:dyDescent="0.25">
      <c r="B172" s="25">
        <v>26</v>
      </c>
      <c r="C172" s="91" t="s">
        <v>172</v>
      </c>
      <c r="D172" s="173"/>
      <c r="E172" s="91" t="s">
        <v>172</v>
      </c>
      <c r="F172" s="51" t="s">
        <v>173</v>
      </c>
      <c r="G172" s="51" t="s">
        <v>146</v>
      </c>
      <c r="H172" s="51" t="s">
        <v>143</v>
      </c>
      <c r="I172" s="26">
        <v>1</v>
      </c>
      <c r="J172" s="25" t="s">
        <v>13</v>
      </c>
      <c r="K172" s="27">
        <v>162.73099999999999</v>
      </c>
      <c r="L172" s="25" t="s">
        <v>13</v>
      </c>
      <c r="M172" s="26" t="s">
        <v>21</v>
      </c>
      <c r="N172" s="51" t="s">
        <v>143</v>
      </c>
      <c r="O172" s="78">
        <v>1</v>
      </c>
      <c r="P172" s="78" t="s">
        <v>13</v>
      </c>
      <c r="Q172" s="53">
        <v>110.51600000000001</v>
      </c>
      <c r="R172" s="25" t="s">
        <v>13</v>
      </c>
      <c r="S172" s="26" t="s">
        <v>21</v>
      </c>
      <c r="T172" s="27">
        <f t="shared" si="16"/>
        <v>-52.214999999999989</v>
      </c>
      <c r="U172" s="123" t="s">
        <v>267</v>
      </c>
      <c r="V172" s="7"/>
      <c r="W172" s="6"/>
      <c r="X172" s="18"/>
      <c r="Y172" s="16"/>
      <c r="Z172" s="16"/>
      <c r="AA172" s="16"/>
      <c r="AB172" s="16"/>
      <c r="AC172" s="16"/>
    </row>
    <row r="173" spans="2:29" s="4" customFormat="1" x14ac:dyDescent="0.25">
      <c r="B173" s="25"/>
      <c r="C173" s="102" t="s">
        <v>23</v>
      </c>
      <c r="D173" s="92"/>
      <c r="E173" s="89"/>
      <c r="F173" s="25"/>
      <c r="G173" s="51"/>
      <c r="H173" s="51"/>
      <c r="I173" s="26"/>
      <c r="J173" s="25"/>
      <c r="K173" s="34">
        <f>SUM(K146:K172)</f>
        <v>54902.511000000006</v>
      </c>
      <c r="L173" s="25"/>
      <c r="M173" s="26"/>
      <c r="N173" s="51"/>
      <c r="O173" s="78"/>
      <c r="P173" s="78"/>
      <c r="Q173" s="75">
        <f>SUM(Q146:Q172)</f>
        <v>3162.6532300000003</v>
      </c>
      <c r="R173" s="34"/>
      <c r="S173" s="34"/>
      <c r="T173" s="34">
        <f t="shared" si="16"/>
        <v>-51739.857770000002</v>
      </c>
      <c r="U173" s="51"/>
      <c r="V173" s="7"/>
      <c r="W173" s="6"/>
      <c r="X173" s="18"/>
      <c r="Y173" s="16"/>
      <c r="Z173" s="16"/>
      <c r="AA173" s="16"/>
      <c r="AB173" s="16"/>
      <c r="AC173" s="16"/>
    </row>
    <row r="174" spans="2:29" s="4" customFormat="1" x14ac:dyDescent="0.25">
      <c r="B174" s="134"/>
      <c r="C174" s="135"/>
      <c r="D174" s="136"/>
      <c r="E174" s="137"/>
      <c r="F174" s="138"/>
      <c r="G174" s="136"/>
      <c r="H174" s="136"/>
      <c r="I174" s="139"/>
      <c r="J174" s="138"/>
      <c r="K174" s="140"/>
      <c r="L174" s="138"/>
      <c r="M174" s="139"/>
      <c r="N174" s="136"/>
      <c r="O174" s="141"/>
      <c r="P174" s="141"/>
      <c r="Q174" s="142"/>
      <c r="R174" s="138"/>
      <c r="S174" s="139"/>
      <c r="T174" s="140"/>
      <c r="U174" s="148"/>
      <c r="V174" s="7"/>
      <c r="W174" s="143"/>
      <c r="X174" s="144"/>
      <c r="Y174" s="145"/>
      <c r="Z174" s="145"/>
      <c r="AA174" s="145"/>
      <c r="AB174" s="145"/>
      <c r="AC174" s="145"/>
    </row>
    <row r="175" spans="2:29" s="158" customFormat="1" x14ac:dyDescent="0.25">
      <c r="B175" s="146"/>
      <c r="C175" s="147"/>
      <c r="D175" s="148"/>
      <c r="E175" s="149"/>
      <c r="F175" s="146"/>
      <c r="G175" s="148"/>
      <c r="H175" s="148"/>
      <c r="I175" s="150"/>
      <c r="J175" s="146"/>
      <c r="K175" s="151"/>
      <c r="L175" s="146"/>
      <c r="M175" s="150"/>
      <c r="N175" s="148"/>
      <c r="O175" s="152"/>
      <c r="P175" s="152"/>
      <c r="Q175" s="153"/>
      <c r="R175" s="146"/>
      <c r="S175" s="150"/>
      <c r="T175" s="151"/>
      <c r="U175" s="148"/>
      <c r="V175" s="154"/>
      <c r="W175" s="155"/>
      <c r="X175" s="156"/>
      <c r="Y175" s="157"/>
      <c r="Z175" s="157"/>
      <c r="AA175" s="157"/>
      <c r="AB175" s="157"/>
      <c r="AC175" s="157"/>
    </row>
    <row r="176" spans="2:29" s="158" customFormat="1" x14ac:dyDescent="0.25">
      <c r="B176" s="146"/>
      <c r="C176" s="147"/>
      <c r="D176" s="148"/>
      <c r="E176" s="149"/>
      <c r="F176" s="146"/>
      <c r="G176" s="148"/>
      <c r="H176" s="148"/>
      <c r="I176" s="150"/>
      <c r="J176" s="146"/>
      <c r="K176" s="151"/>
      <c r="L176" s="146"/>
      <c r="M176" s="150"/>
      <c r="N176" s="148"/>
      <c r="O176" s="152"/>
      <c r="P176" s="152"/>
      <c r="Q176" s="153"/>
      <c r="R176" s="146"/>
      <c r="S176" s="150"/>
      <c r="T176" s="151"/>
      <c r="U176" s="148"/>
      <c r="V176" s="154"/>
      <c r="W176" s="155"/>
      <c r="X176" s="156"/>
      <c r="Y176" s="157"/>
      <c r="Z176" s="157"/>
      <c r="AA176" s="157"/>
      <c r="AB176" s="157"/>
      <c r="AC176" s="157"/>
    </row>
    <row r="177" spans="2:29" s="158" customFormat="1" x14ac:dyDescent="0.25">
      <c r="B177" s="146"/>
      <c r="C177" s="147"/>
      <c r="D177" s="148"/>
      <c r="E177" s="149"/>
      <c r="F177" s="146"/>
      <c r="G177" s="148"/>
      <c r="H177" s="148"/>
      <c r="I177" s="150"/>
      <c r="J177" s="146"/>
      <c r="K177" s="151"/>
      <c r="L177" s="146"/>
      <c r="M177" s="150"/>
      <c r="N177" s="148"/>
      <c r="O177" s="152"/>
      <c r="P177" s="152"/>
      <c r="Q177" s="153"/>
      <c r="R177" s="146"/>
      <c r="S177" s="150"/>
      <c r="T177" s="151"/>
      <c r="U177" s="148"/>
      <c r="V177" s="154"/>
      <c r="W177" s="155"/>
      <c r="X177" s="156"/>
      <c r="Y177" s="157"/>
      <c r="Z177" s="157"/>
      <c r="AA177" s="157"/>
      <c r="AB177" s="157"/>
      <c r="AC177" s="157"/>
    </row>
    <row r="181" spans="2:29" ht="18.75" x14ac:dyDescent="0.3">
      <c r="C181" s="8"/>
      <c r="Q181" s="114"/>
    </row>
    <row r="182" spans="2:29" ht="18.75" x14ac:dyDescent="0.3">
      <c r="C182" s="8"/>
    </row>
    <row r="183" spans="2:29" ht="18.75" x14ac:dyDescent="0.3">
      <c r="C183" s="8"/>
    </row>
  </sheetData>
  <mergeCells count="79">
    <mergeCell ref="S51:S52"/>
    <mergeCell ref="S61:S62"/>
    <mergeCell ref="S63:S64"/>
    <mergeCell ref="U51:U52"/>
    <mergeCell ref="P51:P52"/>
    <mergeCell ref="P61:P62"/>
    <mergeCell ref="P63:P64"/>
    <mergeCell ref="R51:R52"/>
    <mergeCell ref="R61:R62"/>
    <mergeCell ref="R63:R64"/>
    <mergeCell ref="M61:M62"/>
    <mergeCell ref="M63:M64"/>
    <mergeCell ref="N51:N52"/>
    <mergeCell ref="N61:N62"/>
    <mergeCell ref="N63:N64"/>
    <mergeCell ref="B48:U48"/>
    <mergeCell ref="D50:D64"/>
    <mergeCell ref="B51:B52"/>
    <mergeCell ref="B61:B62"/>
    <mergeCell ref="H61:H62"/>
    <mergeCell ref="H63:H64"/>
    <mergeCell ref="I51:I52"/>
    <mergeCell ref="I61:I62"/>
    <mergeCell ref="I63:I64"/>
    <mergeCell ref="J51:J52"/>
    <mergeCell ref="J61:J62"/>
    <mergeCell ref="J63:J64"/>
    <mergeCell ref="L51:L52"/>
    <mergeCell ref="L61:L62"/>
    <mergeCell ref="L63:L64"/>
    <mergeCell ref="M51:M52"/>
    <mergeCell ref="H7:M7"/>
    <mergeCell ref="B18:U18"/>
    <mergeCell ref="B5:U5"/>
    <mergeCell ref="N7:S7"/>
    <mergeCell ref="T7:T8"/>
    <mergeCell ref="U7:U8"/>
    <mergeCell ref="F7:G7"/>
    <mergeCell ref="B7:B8"/>
    <mergeCell ref="C7:C8"/>
    <mergeCell ref="D7:D8"/>
    <mergeCell ref="E7:E8"/>
    <mergeCell ref="B15:U15"/>
    <mergeCell ref="B9:U9"/>
    <mergeCell ref="D10:D13"/>
    <mergeCell ref="D19:D21"/>
    <mergeCell ref="U19:U21"/>
    <mergeCell ref="D25:D27"/>
    <mergeCell ref="D29:D31"/>
    <mergeCell ref="U25:U27"/>
    <mergeCell ref="U29:U31"/>
    <mergeCell ref="U37:U38"/>
    <mergeCell ref="U39:U42"/>
    <mergeCell ref="B23:U23"/>
    <mergeCell ref="B144:U144"/>
    <mergeCell ref="B33:U33"/>
    <mergeCell ref="D34:D42"/>
    <mergeCell ref="U34:U36"/>
    <mergeCell ref="B63:B64"/>
    <mergeCell ref="F51:F52"/>
    <mergeCell ref="F61:F62"/>
    <mergeCell ref="F63:F64"/>
    <mergeCell ref="G51:G52"/>
    <mergeCell ref="G61:G62"/>
    <mergeCell ref="G63:G64"/>
    <mergeCell ref="H51:H52"/>
    <mergeCell ref="B44:U44"/>
    <mergeCell ref="D145:D172"/>
    <mergeCell ref="B86:U86"/>
    <mergeCell ref="D87:D94"/>
    <mergeCell ref="D97:D113"/>
    <mergeCell ref="B96:U96"/>
    <mergeCell ref="D116:D122"/>
    <mergeCell ref="U117:U122"/>
    <mergeCell ref="B115:U115"/>
    <mergeCell ref="B124:U124"/>
    <mergeCell ref="D125:D138"/>
    <mergeCell ref="C139:E139"/>
    <mergeCell ref="B142:U142"/>
  </mergeCells>
  <pageMargins left="0.39370078740157483" right="0.19685039370078741" top="0.19685039370078741" bottom="0.19685039370078741" header="0.31496062992125984" footer="0.31496062992125984"/>
  <pageSetup paperSize="9" scale="41" fitToHeight="0" orientation="landscape" r:id="rId1"/>
  <rowBreaks count="1" manualBreakCount="1">
    <brk id="184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15</vt:lpstr>
      <vt:lpstr>'Прил 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2025-07-25T05:18:18Z</dcterms:modified>
</cp:coreProperties>
</file>